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7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8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ikb\home\u\buur002\Desktop\Report BBSRC\"/>
    </mc:Choice>
  </mc:AlternateContent>
  <xr:revisionPtr revIDLastSave="0" documentId="13_ncr:1_{EDD31E61-FFC3-401B-9B6A-9389479ECE3F}" xr6:coauthVersionLast="36" xr6:coauthVersionMax="36" xr10:uidLastSave="{00000000-0000-0000-0000-000000000000}"/>
  <bookViews>
    <workbookView xWindow="0" yWindow="0" windowWidth="10380" windowHeight="6120" activeTab="1" xr2:uid="{0B43F83D-02F7-4CD4-AB59-1734B9CDBC15}"/>
  </bookViews>
  <sheets>
    <sheet name="HPLC chromatogram STD" sheetId="12" r:id="rId1"/>
    <sheet name="HPLC chromatogram Sample" sheetId="13" r:id="rId2"/>
    <sheet name="Betaine content in sample" sheetId="8" r:id="rId3"/>
    <sheet name="Methods for extracting betaine " sheetId="10" r:id="rId4"/>
    <sheet name="Betaine Std" sheetId="2" r:id="rId5"/>
    <sheet name="Carnitine Std" sheetId="3" r:id="rId6"/>
    <sheet name="Betaine&amp;carnitine in a mixture" sheetId="6" r:id="rId7"/>
    <sheet name="Beataine&amp;carnitine in a mixture" sheetId="4" r:id="rId8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2" i="10" l="1"/>
  <c r="E62" i="10" s="1"/>
  <c r="G62" i="10" s="1"/>
  <c r="I62" i="10" s="1"/>
  <c r="J62" i="10" s="1"/>
  <c r="D63" i="10"/>
  <c r="E63" i="10" s="1"/>
  <c r="G63" i="10" s="1"/>
  <c r="I63" i="10" s="1"/>
  <c r="J63" i="10" s="1"/>
  <c r="D19" i="10"/>
  <c r="E19" i="10" s="1"/>
  <c r="G19" i="10" s="1"/>
  <c r="I19" i="10" s="1"/>
  <c r="J19" i="10" s="1"/>
  <c r="D18" i="10"/>
  <c r="E18" i="10" s="1"/>
  <c r="G18" i="10" s="1"/>
  <c r="I18" i="10" s="1"/>
  <c r="J18" i="10" s="1"/>
  <c r="E33" i="8"/>
  <c r="E32" i="8"/>
  <c r="E28" i="8"/>
  <c r="E26" i="8"/>
  <c r="E25" i="8"/>
  <c r="E24" i="8"/>
  <c r="E23" i="8"/>
  <c r="E22" i="8"/>
  <c r="L80" i="12"/>
  <c r="M80" i="12"/>
  <c r="N74" i="12"/>
  <c r="N75" i="12"/>
  <c r="N76" i="12"/>
  <c r="N77" i="12"/>
  <c r="N73" i="12"/>
  <c r="M74" i="12"/>
  <c r="M75" i="12"/>
  <c r="M76" i="12"/>
  <c r="M77" i="12"/>
  <c r="M73" i="12"/>
  <c r="L81" i="12"/>
  <c r="O80" i="12"/>
  <c r="O81" i="12" s="1"/>
  <c r="O82" i="12" s="1"/>
  <c r="F22" i="8"/>
  <c r="E63" i="6"/>
  <c r="K18" i="10" l="1"/>
  <c r="B30" i="10" s="1"/>
  <c r="L18" i="10"/>
  <c r="C30" i="10" s="1"/>
  <c r="M81" i="12"/>
  <c r="M82" i="12" s="1"/>
  <c r="L82" i="12"/>
  <c r="D36" i="10"/>
  <c r="F23" i="8"/>
  <c r="D9" i="10" l="1"/>
  <c r="E9" i="10" s="1"/>
  <c r="G9" i="10" s="1"/>
  <c r="I9" i="10" s="1"/>
  <c r="J9" i="10" s="1"/>
  <c r="D8" i="10"/>
  <c r="E8" i="10" s="1"/>
  <c r="G8" i="10" s="1"/>
  <c r="I8" i="10" s="1"/>
  <c r="J8" i="10" s="1"/>
  <c r="L8" i="10" l="1"/>
  <c r="C25" i="10" s="1"/>
  <c r="K8" i="10"/>
  <c r="B25" i="10" s="1"/>
  <c r="D58" i="10"/>
  <c r="E58" i="10" s="1"/>
  <c r="G58" i="10" s="1"/>
  <c r="I58" i="10" s="1"/>
  <c r="J58" i="10" s="1"/>
  <c r="D59" i="10"/>
  <c r="E59" i="10" s="1"/>
  <c r="G59" i="10" s="1"/>
  <c r="I59" i="10" s="1"/>
  <c r="J59" i="10" s="1"/>
  <c r="D15" i="10"/>
  <c r="E15" i="10" s="1"/>
  <c r="G15" i="10" s="1"/>
  <c r="I15" i="10" s="1"/>
  <c r="J15" i="10" s="1"/>
  <c r="D14" i="10"/>
  <c r="E14" i="10" s="1"/>
  <c r="G14" i="10" s="1"/>
  <c r="I14" i="10" s="1"/>
  <c r="J14" i="10" s="1"/>
  <c r="D55" i="10"/>
  <c r="E55" i="10" s="1"/>
  <c r="G55" i="10" s="1"/>
  <c r="I55" i="10" s="1"/>
  <c r="J55" i="10" s="1"/>
  <c r="D54" i="10"/>
  <c r="E54" i="10" s="1"/>
  <c r="G54" i="10" s="1"/>
  <c r="I54" i="10" s="1"/>
  <c r="J54" i="10" s="1"/>
  <c r="D51" i="10"/>
  <c r="E51" i="10" s="1"/>
  <c r="G51" i="10" s="1"/>
  <c r="I51" i="10" s="1"/>
  <c r="J51" i="10" s="1"/>
  <c r="D50" i="10"/>
  <c r="E50" i="10" s="1"/>
  <c r="G50" i="10" s="1"/>
  <c r="I50" i="10" s="1"/>
  <c r="J50" i="10" s="1"/>
  <c r="D53" i="10"/>
  <c r="E53" i="10" s="1"/>
  <c r="G53" i="10" s="1"/>
  <c r="I53" i="10" s="1"/>
  <c r="J53" i="10" s="1"/>
  <c r="D52" i="10"/>
  <c r="E52" i="10" s="1"/>
  <c r="G52" i="10" s="1"/>
  <c r="I52" i="10" s="1"/>
  <c r="J52" i="10" s="1"/>
  <c r="K52" i="10" s="1"/>
  <c r="K58" i="10" l="1"/>
  <c r="B77" i="10" s="1"/>
  <c r="J64" i="10"/>
  <c r="L14" i="10"/>
  <c r="C28" i="10" s="1"/>
  <c r="K14" i="10"/>
  <c r="B28" i="10" s="1"/>
  <c r="J65" i="10"/>
  <c r="L58" i="10"/>
  <c r="C77" i="10" s="1"/>
  <c r="J56" i="10"/>
  <c r="J57" i="10"/>
  <c r="L52" i="10"/>
  <c r="L50" i="10"/>
  <c r="C75" i="10" s="1"/>
  <c r="K50" i="10"/>
  <c r="B75" i="10" s="1"/>
  <c r="D5" i="10"/>
  <c r="E5" i="10" s="1"/>
  <c r="G5" i="10" s="1"/>
  <c r="I5" i="10" s="1"/>
  <c r="J5" i="10" s="1"/>
  <c r="D4" i="10"/>
  <c r="E4" i="10" s="1"/>
  <c r="G4" i="10" s="1"/>
  <c r="I4" i="10" s="1"/>
  <c r="J4" i="10" s="1"/>
  <c r="K56" i="10" l="1"/>
  <c r="B76" i="10" s="1"/>
  <c r="K4" i="10"/>
  <c r="B23" i="10" s="1"/>
  <c r="L56" i="10"/>
  <c r="C76" i="10" s="1"/>
  <c r="L64" i="10"/>
  <c r="C78" i="10" s="1"/>
  <c r="K64" i="10"/>
  <c r="B78" i="10" s="1"/>
  <c r="L4" i="10"/>
  <c r="C23" i="10" s="1"/>
  <c r="D7" i="10"/>
  <c r="E7" i="10" s="1"/>
  <c r="G7" i="10" s="1"/>
  <c r="I7" i="10" s="1"/>
  <c r="J7" i="10" s="1"/>
  <c r="D6" i="10"/>
  <c r="E6" i="10" s="1"/>
  <c r="G6" i="10" s="1"/>
  <c r="I6" i="10" s="1"/>
  <c r="J6" i="10" s="1"/>
  <c r="D16" i="10"/>
  <c r="E16" i="10" s="1"/>
  <c r="G16" i="10" s="1"/>
  <c r="I16" i="10" s="1"/>
  <c r="J16" i="10" s="1"/>
  <c r="D17" i="10"/>
  <c r="E17" i="10" s="1"/>
  <c r="G17" i="10" s="1"/>
  <c r="I17" i="10" s="1"/>
  <c r="J17" i="10" s="1"/>
  <c r="D12" i="10"/>
  <c r="E12" i="10" s="1"/>
  <c r="G12" i="10" s="1"/>
  <c r="I12" i="10" s="1"/>
  <c r="J12" i="10" s="1"/>
  <c r="D13" i="10"/>
  <c r="E13" i="10" s="1"/>
  <c r="G13" i="10" s="1"/>
  <c r="I13" i="10" s="1"/>
  <c r="J13" i="10" s="1"/>
  <c r="D10" i="10"/>
  <c r="E10" i="10" s="1"/>
  <c r="G10" i="10" s="1"/>
  <c r="I10" i="10" s="1"/>
  <c r="J10" i="10" s="1"/>
  <c r="D11" i="10"/>
  <c r="E11" i="10" s="1"/>
  <c r="G11" i="10" s="1"/>
  <c r="I11" i="10" s="1"/>
  <c r="J11" i="10" s="1"/>
  <c r="D60" i="10"/>
  <c r="E60" i="10" s="1"/>
  <c r="G60" i="10" s="1"/>
  <c r="I60" i="10" s="1"/>
  <c r="J60" i="10" s="1"/>
  <c r="D61" i="10"/>
  <c r="E61" i="10" s="1"/>
  <c r="G61" i="10" s="1"/>
  <c r="I61" i="10" s="1"/>
  <c r="J61" i="10" s="1"/>
  <c r="D48" i="10"/>
  <c r="E48" i="10" s="1"/>
  <c r="G48" i="10" s="1"/>
  <c r="I48" i="10" s="1"/>
  <c r="J48" i="10" s="1"/>
  <c r="D49" i="10"/>
  <c r="E49" i="10" s="1"/>
  <c r="G49" i="10" s="1"/>
  <c r="I49" i="10" s="1"/>
  <c r="J49" i="10" s="1"/>
  <c r="D44" i="10"/>
  <c r="E44" i="10" s="1"/>
  <c r="G44" i="10" s="1"/>
  <c r="I44" i="10" s="1"/>
  <c r="J44" i="10" s="1"/>
  <c r="D45" i="10"/>
  <c r="E45" i="10" s="1"/>
  <c r="G45" i="10" s="1"/>
  <c r="I45" i="10" s="1"/>
  <c r="J45" i="10" s="1"/>
  <c r="D46" i="10"/>
  <c r="E46" i="10" s="1"/>
  <c r="G46" i="10" s="1"/>
  <c r="I46" i="10" s="1"/>
  <c r="J46" i="10" s="1"/>
  <c r="D47" i="10"/>
  <c r="E47" i="10" s="1"/>
  <c r="G47" i="10" s="1"/>
  <c r="I47" i="10" s="1"/>
  <c r="J47" i="10" s="1"/>
  <c r="D42" i="10"/>
  <c r="E42" i="10" s="1"/>
  <c r="G42" i="10" s="1"/>
  <c r="I42" i="10" s="1"/>
  <c r="J42" i="10" s="1"/>
  <c r="D43" i="10"/>
  <c r="E43" i="10" s="1"/>
  <c r="G43" i="10" s="1"/>
  <c r="I43" i="10" s="1"/>
  <c r="J43" i="10" s="1"/>
  <c r="D41" i="10"/>
  <c r="E41" i="10" s="1"/>
  <c r="G41" i="10" s="1"/>
  <c r="I41" i="10" s="1"/>
  <c r="J41" i="10" s="1"/>
  <c r="D40" i="10"/>
  <c r="E40" i="10" s="1"/>
  <c r="G40" i="10" s="1"/>
  <c r="I40" i="10" s="1"/>
  <c r="J40" i="10" s="1"/>
  <c r="D38" i="10"/>
  <c r="E38" i="10" s="1"/>
  <c r="G38" i="10" s="1"/>
  <c r="I38" i="10" s="1"/>
  <c r="J38" i="10" s="1"/>
  <c r="D39" i="10"/>
  <c r="E39" i="10" s="1"/>
  <c r="G39" i="10" s="1"/>
  <c r="I39" i="10" s="1"/>
  <c r="J39" i="10" s="1"/>
  <c r="D37" i="10"/>
  <c r="E37" i="10" s="1"/>
  <c r="G37" i="10" s="1"/>
  <c r="I37" i="10" s="1"/>
  <c r="J37" i="10" s="1"/>
  <c r="E36" i="10"/>
  <c r="G36" i="10" s="1"/>
  <c r="I36" i="10" s="1"/>
  <c r="J36" i="10" s="1"/>
  <c r="K48" i="10" l="1"/>
  <c r="B74" i="10" s="1"/>
  <c r="K60" i="10"/>
  <c r="B79" i="10" s="1"/>
  <c r="L42" i="10"/>
  <c r="C71" i="10" s="1"/>
  <c r="L36" i="10"/>
  <c r="C68" i="10" s="1"/>
  <c r="L6" i="10"/>
  <c r="C24" i="10" s="1"/>
  <c r="K6" i="10"/>
  <c r="B24" i="10" s="1"/>
  <c r="L48" i="10"/>
  <c r="L60" i="10"/>
  <c r="C79" i="10" s="1"/>
  <c r="L16" i="10"/>
  <c r="C29" i="10" s="1"/>
  <c r="K16" i="10"/>
  <c r="B29" i="10" s="1"/>
  <c r="L10" i="10"/>
  <c r="C26" i="10" s="1"/>
  <c r="K10" i="10"/>
  <c r="B26" i="10" s="1"/>
  <c r="L12" i="10"/>
  <c r="C27" i="10" s="1"/>
  <c r="K12" i="10"/>
  <c r="B27" i="10" s="1"/>
  <c r="L44" i="10"/>
  <c r="C72" i="10" s="1"/>
  <c r="K44" i="10"/>
  <c r="B72" i="10" s="1"/>
  <c r="L40" i="10"/>
  <c r="C70" i="10" s="1"/>
  <c r="K36" i="10"/>
  <c r="B68" i="10" s="1"/>
  <c r="L46" i="10"/>
  <c r="C73" i="10" s="1"/>
  <c r="K46" i="10"/>
  <c r="B73" i="10" s="1"/>
  <c r="K42" i="10"/>
  <c r="B71" i="10" s="1"/>
  <c r="K40" i="10"/>
  <c r="B70" i="10" s="1"/>
  <c r="L38" i="10"/>
  <c r="C69" i="10" s="1"/>
  <c r="K38" i="10"/>
  <c r="B69" i="10" s="1"/>
  <c r="C74" i="10" l="1"/>
  <c r="F24" i="8"/>
  <c r="G24" i="8" s="1"/>
  <c r="I24" i="8" s="1"/>
  <c r="K24" i="8" s="1"/>
  <c r="L24" i="8" s="1"/>
  <c r="D39" i="8" s="1"/>
  <c r="E39" i="8" s="1"/>
  <c r="H39" i="8" s="1"/>
  <c r="G23" i="8"/>
  <c r="I23" i="8" s="1"/>
  <c r="K23" i="8" s="1"/>
  <c r="L23" i="8" s="1"/>
  <c r="D38" i="8" s="1"/>
  <c r="E38" i="8" s="1"/>
  <c r="H38" i="8" s="1"/>
  <c r="F33" i="8"/>
  <c r="G33" i="8" s="1"/>
  <c r="I33" i="8" s="1"/>
  <c r="K33" i="8" s="1"/>
  <c r="L33" i="8" s="1"/>
  <c r="D44" i="8" s="1"/>
  <c r="E44" i="8" s="1"/>
  <c r="H44" i="8" s="1"/>
  <c r="G22" i="8"/>
  <c r="I22" i="8" s="1"/>
  <c r="K22" i="8" s="1"/>
  <c r="L22" i="8" s="1"/>
  <c r="D37" i="8" s="1"/>
  <c r="E37" i="8" s="1"/>
  <c r="H37" i="8" s="1"/>
  <c r="F25" i="8"/>
  <c r="G25" i="8" s="1"/>
  <c r="I25" i="8" s="1"/>
  <c r="K25" i="8" s="1"/>
  <c r="L25" i="8" s="1"/>
  <c r="D40" i="8" s="1"/>
  <c r="E40" i="8" s="1"/>
  <c r="H40" i="8" s="1"/>
  <c r="F26" i="8"/>
  <c r="G26" i="8" s="1"/>
  <c r="I26" i="8" s="1"/>
  <c r="K26" i="8" s="1"/>
  <c r="L26" i="8" s="1"/>
  <c r="D41" i="8" s="1"/>
  <c r="E41" i="8" s="1"/>
  <c r="H41" i="8" s="1"/>
  <c r="F32" i="8"/>
  <c r="G32" i="8" s="1"/>
  <c r="I32" i="8" s="1"/>
  <c r="K32" i="8" s="1"/>
  <c r="L32" i="8" s="1"/>
  <c r="D43" i="8" s="1"/>
  <c r="E43" i="8" s="1"/>
  <c r="H43" i="8" s="1"/>
  <c r="F28" i="8"/>
  <c r="G28" i="8" s="1"/>
  <c r="I28" i="8" s="1"/>
  <c r="K28" i="8" s="1"/>
  <c r="L28" i="8" s="1"/>
  <c r="D42" i="8" s="1"/>
  <c r="E42" i="8" s="1"/>
  <c r="H42" i="8" s="1"/>
  <c r="G63" i="6" l="1"/>
  <c r="F63" i="6"/>
  <c r="G62" i="6"/>
  <c r="F62" i="6"/>
  <c r="D62" i="6" l="1"/>
  <c r="D64" i="6" s="1"/>
  <c r="E62" i="6"/>
  <c r="D63" i="6"/>
  <c r="G64" i="6" l="1"/>
  <c r="F64" i="6"/>
  <c r="E64" i="6"/>
  <c r="F8" i="4" l="1"/>
  <c r="F21" i="4"/>
  <c r="F22" i="4"/>
  <c r="G29" i="4"/>
  <c r="F29" i="4"/>
  <c r="G28" i="4"/>
  <c r="F28" i="4"/>
  <c r="G27" i="4"/>
  <c r="F27" i="4"/>
  <c r="G26" i="4"/>
  <c r="F26" i="4"/>
  <c r="G25" i="4"/>
  <c r="F25" i="4"/>
  <c r="G24" i="4"/>
  <c r="F24" i="4"/>
  <c r="G23" i="4"/>
  <c r="F23" i="4"/>
  <c r="G22" i="4"/>
  <c r="G21" i="4"/>
  <c r="G14" i="4"/>
  <c r="F14" i="4"/>
  <c r="G13" i="4"/>
  <c r="F13" i="4"/>
  <c r="G12" i="4"/>
  <c r="F12" i="4"/>
  <c r="G11" i="4"/>
  <c r="F11" i="4"/>
  <c r="G10" i="4"/>
  <c r="F10" i="4"/>
  <c r="G9" i="4"/>
  <c r="F9" i="4"/>
  <c r="G8" i="4"/>
  <c r="G7" i="4"/>
  <c r="F7" i="4"/>
  <c r="G6" i="4"/>
  <c r="F6" i="4"/>
  <c r="G7" i="3" l="1"/>
  <c r="F10" i="3"/>
  <c r="G15" i="3"/>
  <c r="F15" i="3"/>
  <c r="G14" i="3"/>
  <c r="F14" i="3"/>
  <c r="G13" i="3"/>
  <c r="F13" i="3"/>
  <c r="G12" i="3"/>
  <c r="F12" i="3"/>
  <c r="G11" i="3"/>
  <c r="F11" i="3"/>
  <c r="G10" i="3"/>
  <c r="G9" i="3"/>
  <c r="F9" i="3"/>
  <c r="G8" i="3"/>
  <c r="F8" i="3"/>
  <c r="F7" i="3"/>
  <c r="G7" i="2" l="1"/>
  <c r="G8" i="2"/>
  <c r="G9" i="2"/>
  <c r="G10" i="2"/>
  <c r="G11" i="2"/>
  <c r="G12" i="2"/>
  <c r="G13" i="2"/>
  <c r="G14" i="2"/>
  <c r="G6" i="2"/>
  <c r="F13" i="2"/>
  <c r="F7" i="2"/>
  <c r="F8" i="2"/>
  <c r="F9" i="2"/>
  <c r="F10" i="2"/>
  <c r="F11" i="2"/>
  <c r="F12" i="2"/>
  <c r="F14" i="2"/>
  <c r="F6" i="2"/>
</calcChain>
</file>

<file path=xl/sharedStrings.xml><?xml version="1.0" encoding="utf-8"?>
<sst xmlns="http://schemas.openxmlformats.org/spreadsheetml/2006/main" count="371" uniqueCount="152">
  <si>
    <t>S1</t>
  </si>
  <si>
    <t>S2</t>
  </si>
  <si>
    <t>S3</t>
  </si>
  <si>
    <t>S4</t>
  </si>
  <si>
    <t>S5</t>
  </si>
  <si>
    <t>S6</t>
  </si>
  <si>
    <t>S7</t>
  </si>
  <si>
    <t>mAU</t>
  </si>
  <si>
    <t>Rep 1</t>
  </si>
  <si>
    <t>Rep 2</t>
  </si>
  <si>
    <t>Std</t>
  </si>
  <si>
    <t>S8</t>
  </si>
  <si>
    <t>S9</t>
  </si>
  <si>
    <t>AVG</t>
  </si>
  <si>
    <t>Calibration curve of betaine and carnitine in a mixture</t>
  </si>
  <si>
    <t>Betaine Standard</t>
  </si>
  <si>
    <t>Carnitine Standard</t>
  </si>
  <si>
    <t xml:space="preserve">Betaine </t>
  </si>
  <si>
    <t>Carnitine</t>
  </si>
  <si>
    <t>Coefficient of variation (%CV)</t>
  </si>
  <si>
    <t>RT</t>
  </si>
  <si>
    <r>
      <t>Betaine content (</t>
    </r>
    <r>
      <rPr>
        <sz val="11"/>
        <color theme="1"/>
        <rFont val="Calibri"/>
        <family val="2"/>
      </rPr>
      <t>µmol/mL)</t>
    </r>
  </si>
  <si>
    <r>
      <t>Betaine content (</t>
    </r>
    <r>
      <rPr>
        <sz val="11"/>
        <color theme="1"/>
        <rFont val="Calibri"/>
        <family val="2"/>
      </rPr>
      <t>µmol/0.2mL)</t>
    </r>
  </si>
  <si>
    <t>Total volume of extract (mL)</t>
  </si>
  <si>
    <r>
      <t>Total betaine content (</t>
    </r>
    <r>
      <rPr>
        <sz val="11"/>
        <color theme="1"/>
        <rFont val="Calibri"/>
        <family val="2"/>
      </rPr>
      <t>µmol)</t>
    </r>
  </si>
  <si>
    <t>Wt. of sample (g)</t>
  </si>
  <si>
    <t>P. purpureum</t>
  </si>
  <si>
    <t>umol</t>
  </si>
  <si>
    <t>λ = 254</t>
  </si>
  <si>
    <t>λ = 249</t>
  </si>
  <si>
    <t>S10</t>
  </si>
  <si>
    <t>Pavlova</t>
  </si>
  <si>
    <t>Phaedactylum</t>
  </si>
  <si>
    <t>Parachlorella</t>
  </si>
  <si>
    <t>A. cylindrica</t>
  </si>
  <si>
    <t>S. leopoliensis</t>
  </si>
  <si>
    <t>Synechococcus sp 7002</t>
  </si>
  <si>
    <t>D. primolecta</t>
  </si>
  <si>
    <t>A.elebans</t>
  </si>
  <si>
    <t>D.salina</t>
  </si>
  <si>
    <t>Nonnochloropsis</t>
  </si>
  <si>
    <t>T. oligopyrenoids</t>
  </si>
  <si>
    <t>P.purpureum</t>
  </si>
  <si>
    <t>R. violacea</t>
  </si>
  <si>
    <t>Area (mAu)</t>
  </si>
  <si>
    <t>Betaine content (g/0.02g)</t>
  </si>
  <si>
    <t>Betaine content (%, DW)</t>
  </si>
  <si>
    <t>Brown microalgae</t>
  </si>
  <si>
    <t>Red microalgae</t>
  </si>
  <si>
    <t>Emiliana huxleyi</t>
  </si>
  <si>
    <t>Heptophyta</t>
  </si>
  <si>
    <t>Cyanobacteria</t>
  </si>
  <si>
    <t>S1 R1</t>
  </si>
  <si>
    <t>S1 R2</t>
  </si>
  <si>
    <t>Betaine content Avg (%, DW)</t>
  </si>
  <si>
    <t>S4 R1</t>
  </si>
  <si>
    <t>S4 R2</t>
  </si>
  <si>
    <t>US1 R1</t>
  </si>
  <si>
    <t>US1 R2</t>
  </si>
  <si>
    <t>MS1 R1</t>
  </si>
  <si>
    <t>MS1 R2</t>
  </si>
  <si>
    <t>MS4 R1</t>
  </si>
  <si>
    <t>MS4 R2</t>
  </si>
  <si>
    <t>US4 R1</t>
  </si>
  <si>
    <t>US4 R2</t>
  </si>
  <si>
    <t>Betaine (%, DW)</t>
  </si>
  <si>
    <t>Method</t>
  </si>
  <si>
    <t>Optimisation of method for the extraction of betaine from algae biomass</t>
  </si>
  <si>
    <t>1+2</t>
  </si>
  <si>
    <t>2+3</t>
  </si>
  <si>
    <t>1+2+3</t>
  </si>
  <si>
    <t>UMS2 R310</t>
  </si>
  <si>
    <t>UST10E3</t>
  </si>
  <si>
    <t>UST10E2</t>
  </si>
  <si>
    <t>UST10E1</t>
  </si>
  <si>
    <t>UST1E2</t>
  </si>
  <si>
    <t>UST20E1</t>
  </si>
  <si>
    <t>UST20E2</t>
  </si>
  <si>
    <t>UST20E3</t>
  </si>
  <si>
    <t>Met1-DCM</t>
  </si>
  <si>
    <t>Met7-UST10E3</t>
  </si>
  <si>
    <t>Met7-UST20E1</t>
  </si>
  <si>
    <t>Met7-UST20E2</t>
  </si>
  <si>
    <t>Met7-UST20E3</t>
  </si>
  <si>
    <t>Met2-ModDCM</t>
  </si>
  <si>
    <t>Met3-MDCM</t>
  </si>
  <si>
    <t>Met4-Me</t>
  </si>
  <si>
    <t>Met5-Et</t>
  </si>
  <si>
    <t>Met6-Mb</t>
  </si>
  <si>
    <t>Met7-EtU</t>
  </si>
  <si>
    <t>Met4-Me = Shaking with MeOH (2 min) + collection supernatant + overnigth incubation by adding MeOH to the residue</t>
  </si>
  <si>
    <t xml:space="preserve">Met5-Et = Shaking with 80% ETOH (2 min) + overnigth incubation with adding EtOH to the residue </t>
  </si>
  <si>
    <t>Met6-Mb = Boiling with MeOH (1h) + incubation with Chloroformation + drying + dissolve in dH2O</t>
  </si>
  <si>
    <t xml:space="preserve">Met7-EU = Shaking with ETOH + Drying + extraction with MeOH + Ultrasonication (30 minx3) </t>
  </si>
  <si>
    <t>Met3-MDCM = Shaking with MeOH + dichloromethane + dH2O</t>
  </si>
  <si>
    <t>Met2-ModDCM = Shaking with dH2O (10 minx2) + Ultrasonification (30 minx2) + DCM</t>
  </si>
  <si>
    <t>Met1-WDCM = Shaking with dH2O (5 minx2) + DCM</t>
  </si>
  <si>
    <t>Met8-UST10E2 = Shaking with dH2O (10 minx2) + Ultrasonification (30 minx2)</t>
  </si>
  <si>
    <t xml:space="preserve">Shaking with dH2O (2 min, frequency 30 S-1) </t>
  </si>
  <si>
    <t xml:space="preserve">Shaking with dH2O (40 min, frequency 30 S-1) </t>
  </si>
  <si>
    <t xml:space="preserve">Shaking with dH2O (1 min x2, frequency 30 S-1) </t>
  </si>
  <si>
    <t xml:space="preserve">Shaking with dH2O (20 min x2, frequency 30 S-1) </t>
  </si>
  <si>
    <r>
      <t>Met8</t>
    </r>
    <r>
      <rPr>
        <vertAlign val="subscript"/>
        <sz val="11"/>
        <color theme="1"/>
        <rFont val="Calibri"/>
        <family val="2"/>
        <scheme val="minor"/>
      </rPr>
      <t>-</t>
    </r>
    <r>
      <rPr>
        <sz val="11"/>
        <color theme="1"/>
        <rFont val="Calibri"/>
        <family val="2"/>
        <scheme val="minor"/>
      </rPr>
      <t>S2</t>
    </r>
  </si>
  <si>
    <t>Met8-S40</t>
  </si>
  <si>
    <t>Met8-S1</t>
  </si>
  <si>
    <t>Met8-S20</t>
  </si>
  <si>
    <t>Met8-US2</t>
  </si>
  <si>
    <t>Met8-US40</t>
  </si>
  <si>
    <t xml:space="preserve">Shaking with dH2O (2 min, frequency 30 S-1) + ultrasonification (30 min) </t>
  </si>
  <si>
    <t xml:space="preserve">Shaking with dH2O (40 min, frequency 30 S-1) + ultrasonification (30 min) </t>
  </si>
  <si>
    <t xml:space="preserve">Shaking with dH2O (1 minx2, frequency 30 S-1) + ultrasonification (30 min) </t>
  </si>
  <si>
    <t>Met8-UST1E2</t>
  </si>
  <si>
    <t>Met8-UST10E1</t>
  </si>
  <si>
    <t xml:space="preserve">Shaking with dH2O (10 min, frequency 30 S-1) + ultrasonification (30 min) </t>
  </si>
  <si>
    <t xml:space="preserve">Shaking with dH2O (10 minx2, frequency 30 S-1) + ultrasonification (30 min) </t>
  </si>
  <si>
    <t xml:space="preserve">Shaking with dH2O (20 min, frequency 30 S-1) + ultrasonification (30 min) </t>
  </si>
  <si>
    <t xml:space="preserve">Shaking with dH2O (20 minx2, frequency 30 S-1) + ultrasonification (30 min) </t>
  </si>
  <si>
    <t xml:space="preserve">Shaking with dH2O (20 minx3, frequency 30 S-1) + ultrasonification (30 min) </t>
  </si>
  <si>
    <t>A. elebans</t>
  </si>
  <si>
    <t>Green microalgae</t>
  </si>
  <si>
    <t>Chlorella vulgaris</t>
  </si>
  <si>
    <t>D. tertiolecta</t>
  </si>
  <si>
    <t>D. salina</t>
  </si>
  <si>
    <t>Pavlova sp.</t>
  </si>
  <si>
    <t>P. tricornutum</t>
  </si>
  <si>
    <t>E. huxleyi</t>
  </si>
  <si>
    <t>A. elabens</t>
  </si>
  <si>
    <t>Betaine content (mg/100 g (DW)</t>
  </si>
  <si>
    <t>Strains</t>
  </si>
  <si>
    <t xml:space="preserve">Calibration curve of standard betaine solution </t>
  </si>
  <si>
    <t xml:space="preserve">Calibration curve of standard carnitine solution </t>
  </si>
  <si>
    <t>Exp 1</t>
  </si>
  <si>
    <t>Calibration curve of betaine and carnitine in a mixture (Derivatisation with</t>
  </si>
  <si>
    <t>2, 4 dibromo acetophenone)</t>
  </si>
  <si>
    <t xml:space="preserve"> </t>
  </si>
  <si>
    <t>HPLC chromatogram</t>
  </si>
  <si>
    <t>%CV</t>
  </si>
  <si>
    <r>
      <t>2-Bromo-2'-acetonaphthone)</t>
    </r>
    <r>
      <rPr>
        <sz val="12"/>
        <color theme="1"/>
        <rFont val="Times New Roman"/>
        <family val="1"/>
      </rPr>
      <t xml:space="preserve"> </t>
    </r>
  </si>
  <si>
    <t xml:space="preserve">Betaine content in sample </t>
  </si>
  <si>
    <t>Determination of coefficient of variation:</t>
  </si>
  <si>
    <t>Mean</t>
  </si>
  <si>
    <t>Calculation</t>
  </si>
  <si>
    <t>Betaine (mAu)</t>
  </si>
  <si>
    <t>Carnitine (mAu)</t>
  </si>
  <si>
    <t>Met8-UST10E2</t>
  </si>
  <si>
    <t>Met8-UST10E3</t>
  </si>
  <si>
    <t>Met8-UST20E1</t>
  </si>
  <si>
    <t>Met8-UST20E2</t>
  </si>
  <si>
    <t>Met8-UST20E3</t>
  </si>
  <si>
    <t>Calibration curve of betaine and carnitine in a mixture (derivatisation with 2, 4 dibromo acetophenoneAcetophenone)</t>
  </si>
  <si>
    <t>Calibration curve of betaine and carnitine in a mixture (Derivatisation with 2-Bromo-2'-acetonaphthone)</t>
  </si>
  <si>
    <t>Modification of method 8 for the extraction of betaine from algae biomass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</si>
</sst>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0.000"/>
    <numFmt numFmtId="166" formatCode="0.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0"/>
      <color theme="1"/>
      <name val="Times New Roman"/>
      <family val="1"/>
    </font>
    <font>
      <sz val="10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sz val="10"/>
      <color rgb="FF000000"/>
      <name val="Times New Roman"/>
      <family val="1"/>
    </font>
    <font>
      <b/>
      <sz val="10"/>
      <color rgb="FF4472C4"/>
      <name val="Times New Roman"/>
      <family val="1"/>
    </font>
    <font>
      <i/>
      <sz val="10"/>
      <color rgb="FF4472C4"/>
      <name val="Times New Roman"/>
      <family val="1"/>
    </font>
    <font>
      <sz val="10"/>
      <color rgb="FF000000"/>
      <name val="Times New Roman"/>
      <family val="1"/>
    </font>
    <font>
      <sz val="10"/>
      <color rgb="FFC00000"/>
      <name val="Times New Roman"/>
      <family val="1"/>
    </font>
    <font>
      <b/>
      <sz val="10"/>
      <color rgb="FF00B050"/>
      <name val="Times New Roman"/>
      <family val="1"/>
    </font>
    <font>
      <i/>
      <sz val="10"/>
      <color rgb="FF00B050"/>
      <name val="Times New Roman"/>
      <family val="1"/>
    </font>
    <font>
      <b/>
      <sz val="10"/>
      <color rgb="FF806000"/>
      <name val="Times New Roman"/>
      <family val="1"/>
    </font>
    <font>
      <i/>
      <sz val="10"/>
      <color rgb="FF806000"/>
      <name val="Times New Roman"/>
      <family val="1"/>
    </font>
    <font>
      <b/>
      <sz val="10"/>
      <color rgb="FF7030A0"/>
      <name val="Times New Roman"/>
      <family val="1"/>
    </font>
    <font>
      <b/>
      <sz val="10"/>
      <color rgb="FFCC3300"/>
      <name val="Times New Roman"/>
      <family val="1"/>
    </font>
    <font>
      <i/>
      <sz val="10"/>
      <color rgb="FFCC3300"/>
      <name val="Times New Roman"/>
      <family val="1"/>
    </font>
    <font>
      <b/>
      <sz val="10"/>
      <color rgb="FFBF8F00"/>
      <name val="Times New Roman"/>
      <family val="1"/>
    </font>
    <font>
      <i/>
      <sz val="10"/>
      <color rgb="FFBF8F00"/>
      <name val="Times New Roman"/>
      <family val="1"/>
    </font>
    <font>
      <sz val="12"/>
      <color theme="1"/>
      <name val="Times New Roman"/>
      <family val="1"/>
    </font>
    <font>
      <b/>
      <sz val="12"/>
      <color rgb="FF222222"/>
      <name val="Calibri"/>
      <family val="2"/>
      <scheme val="minor"/>
    </font>
    <font>
      <b/>
      <u/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0"/>
      <color theme="1"/>
      <name val="Times New Roman"/>
      <family val="1"/>
    </font>
    <font>
      <b/>
      <sz val="11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48">
    <border>
      <left/>
      <right/>
      <top/>
      <bottom/>
      <diagonal/>
    </border>
    <border>
      <left/>
      <right/>
      <top style="medium">
        <color rgb="FF7F7F7F"/>
      </top>
      <bottom style="medium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rgb="FF7F7F7F"/>
      </bottom>
      <diagonal/>
    </border>
    <border>
      <left/>
      <right/>
      <top style="medium">
        <color rgb="FF7F7F7F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rgb="FF7F7F7F"/>
      </top>
      <bottom style="medium">
        <color rgb="FF7F7F7F"/>
      </bottom>
      <diagonal/>
    </border>
    <border>
      <left/>
      <right style="medium">
        <color indexed="64"/>
      </right>
      <top style="medium">
        <color rgb="FF7F7F7F"/>
      </top>
      <bottom style="medium">
        <color rgb="FF7F7F7F"/>
      </bottom>
      <diagonal/>
    </border>
    <border>
      <left style="medium">
        <color indexed="64"/>
      </left>
      <right/>
      <top/>
      <bottom style="medium">
        <color rgb="FF7F7F7F"/>
      </bottom>
      <diagonal/>
    </border>
    <border>
      <left/>
      <right style="medium">
        <color indexed="64"/>
      </right>
      <top/>
      <bottom style="medium">
        <color rgb="FF7F7F7F"/>
      </bottom>
      <diagonal/>
    </border>
    <border>
      <left style="medium">
        <color indexed="64"/>
      </left>
      <right/>
      <top style="medium">
        <color rgb="FF7F7F7F"/>
      </top>
      <bottom/>
      <diagonal/>
    </border>
    <border>
      <left/>
      <right style="medium">
        <color indexed="64"/>
      </right>
      <top style="medium">
        <color rgb="FF7F7F7F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rgb="FF7F7F7F"/>
      </bottom>
      <diagonal/>
    </border>
    <border>
      <left/>
      <right/>
      <top style="medium">
        <color indexed="64"/>
      </top>
      <bottom style="medium">
        <color rgb="FF7F7F7F"/>
      </bottom>
      <diagonal/>
    </border>
    <border>
      <left/>
      <right style="medium">
        <color indexed="64"/>
      </right>
      <top style="medium">
        <color indexed="64"/>
      </top>
      <bottom style="medium">
        <color rgb="FF7F7F7F"/>
      </bottom>
      <diagonal/>
    </border>
    <border>
      <left style="medium">
        <color indexed="64"/>
      </left>
      <right/>
      <top style="medium">
        <color rgb="FF7F7F7F"/>
      </top>
      <bottom style="medium">
        <color indexed="64"/>
      </bottom>
      <diagonal/>
    </border>
    <border>
      <left/>
      <right/>
      <top style="medium">
        <color rgb="FF7F7F7F"/>
      </top>
      <bottom style="medium">
        <color indexed="64"/>
      </bottom>
      <diagonal/>
    </border>
    <border>
      <left/>
      <right style="medium">
        <color indexed="64"/>
      </right>
      <top style="medium">
        <color rgb="FF7F7F7F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4">
    <xf numFmtId="0" fontId="0" fillId="0" borderId="0" xfId="0"/>
    <xf numFmtId="15" fontId="0" fillId="0" borderId="0" xfId="0" applyNumberFormat="1"/>
    <xf numFmtId="0" fontId="1" fillId="0" borderId="0" xfId="0" applyFont="1"/>
    <xf numFmtId="1" fontId="1" fillId="0" borderId="0" xfId="0" applyNumberFormat="1" applyFont="1"/>
    <xf numFmtId="0" fontId="2" fillId="0" borderId="0" xfId="0" applyFont="1"/>
    <xf numFmtId="1" fontId="0" fillId="0" borderId="0" xfId="0" applyNumberFormat="1"/>
    <xf numFmtId="164" fontId="0" fillId="0" borderId="0" xfId="0" applyNumberFormat="1"/>
    <xf numFmtId="2" fontId="0" fillId="0" borderId="0" xfId="0" applyNumberFormat="1"/>
    <xf numFmtId="0" fontId="3" fillId="0" borderId="0" xfId="0" applyFont="1"/>
    <xf numFmtId="165" fontId="0" fillId="0" borderId="0" xfId="0" applyNumberFormat="1"/>
    <xf numFmtId="166" fontId="0" fillId="0" borderId="0" xfId="0" applyNumberFormat="1"/>
    <xf numFmtId="0" fontId="0" fillId="0" borderId="0" xfId="0" applyFill="1"/>
    <xf numFmtId="165" fontId="0" fillId="0" borderId="0" xfId="0" applyNumberFormat="1" applyFill="1"/>
    <xf numFmtId="0" fontId="4" fillId="0" borderId="0" xfId="0" applyFont="1"/>
    <xf numFmtId="0" fontId="5" fillId="0" borderId="0" xfId="0" applyFont="1"/>
    <xf numFmtId="0" fontId="0" fillId="0" borderId="2" xfId="0" applyBorder="1"/>
    <xf numFmtId="166" fontId="0" fillId="0" borderId="2" xfId="0" applyNumberFormat="1" applyBorder="1"/>
    <xf numFmtId="165" fontId="0" fillId="0" borderId="2" xfId="0" applyNumberFormat="1" applyBorder="1"/>
    <xf numFmtId="164" fontId="0" fillId="0" borderId="2" xfId="0" applyNumberFormat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0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21" fillId="0" borderId="0" xfId="0" applyFont="1" applyAlignment="1">
      <alignment horizontal="justify" vertical="center"/>
    </xf>
    <xf numFmtId="0" fontId="0" fillId="0" borderId="0" xfId="0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4" fillId="0" borderId="0" xfId="0" applyFont="1" applyAlignment="1">
      <alignment vertical="center"/>
    </xf>
    <xf numFmtId="0" fontId="22" fillId="0" borderId="0" xfId="0" applyFont="1"/>
    <xf numFmtId="0" fontId="22" fillId="0" borderId="0" xfId="0" applyFont="1" applyAlignment="1">
      <alignment horizontal="justify" vertical="center"/>
    </xf>
    <xf numFmtId="0" fontId="4" fillId="0" borderId="0" xfId="0" applyFont="1" applyAlignment="1">
      <alignment vertical="center"/>
    </xf>
    <xf numFmtId="0" fontId="0" fillId="0" borderId="0" xfId="0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12" xfId="0" applyFont="1" applyBorder="1" applyAlignment="1">
      <alignment horizontal="right" vertical="center"/>
    </xf>
    <xf numFmtId="0" fontId="7" fillId="0" borderId="0" xfId="0" applyFont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right" vertical="center"/>
    </xf>
    <xf numFmtId="0" fontId="7" fillId="0" borderId="13" xfId="0" applyFont="1" applyBorder="1" applyAlignment="1">
      <alignment horizontal="center" vertical="center"/>
    </xf>
    <xf numFmtId="0" fontId="7" fillId="0" borderId="13" xfId="0" applyFont="1" applyBorder="1" applyAlignment="1">
      <alignment horizontal="right" vertical="center"/>
    </xf>
    <xf numFmtId="0" fontId="25" fillId="0" borderId="0" xfId="0" applyFont="1" applyAlignment="1">
      <alignment vertical="center"/>
    </xf>
    <xf numFmtId="0" fontId="0" fillId="0" borderId="14" xfId="0" applyBorder="1"/>
    <xf numFmtId="0" fontId="0" fillId="0" borderId="15" xfId="0" applyBorder="1"/>
    <xf numFmtId="0" fontId="7" fillId="0" borderId="15" xfId="0" applyFont="1" applyBorder="1" applyAlignment="1">
      <alignment horizontal="center" vertical="center"/>
    </xf>
    <xf numFmtId="0" fontId="0" fillId="0" borderId="16" xfId="0" applyBorder="1"/>
    <xf numFmtId="0" fontId="3" fillId="0" borderId="0" xfId="0" applyFont="1" applyBorder="1"/>
    <xf numFmtId="1" fontId="1" fillId="0" borderId="0" xfId="0" applyNumberFormat="1" applyFont="1" applyBorder="1"/>
    <xf numFmtId="1" fontId="0" fillId="0" borderId="0" xfId="0" applyNumberFormat="1" applyBorder="1"/>
    <xf numFmtId="0" fontId="26" fillId="0" borderId="4" xfId="0" applyFont="1" applyBorder="1" applyAlignment="1">
      <alignment vertical="center"/>
    </xf>
    <xf numFmtId="0" fontId="0" fillId="0" borderId="17" xfId="0" applyBorder="1" applyAlignment="1">
      <alignment vertical="top"/>
    </xf>
    <xf numFmtId="0" fontId="7" fillId="0" borderId="18" xfId="0" applyFont="1" applyBorder="1" applyAlignment="1">
      <alignment horizontal="center" vertical="center"/>
    </xf>
    <xf numFmtId="0" fontId="7" fillId="0" borderId="19" xfId="0" applyFont="1" applyBorder="1" applyAlignment="1">
      <alignment vertical="center"/>
    </xf>
    <xf numFmtId="0" fontId="10" fillId="0" borderId="20" xfId="0" applyFont="1" applyBorder="1" applyAlignment="1">
      <alignment horizontal="right" vertical="center"/>
    </xf>
    <xf numFmtId="0" fontId="7" fillId="0" borderId="7" xfId="0" applyFont="1" applyBorder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right" vertical="center"/>
    </xf>
    <xf numFmtId="0" fontId="10" fillId="0" borderId="8" xfId="0" applyFont="1" applyBorder="1" applyAlignment="1">
      <alignment horizontal="right" vertical="center"/>
    </xf>
    <xf numFmtId="0" fontId="7" fillId="0" borderId="17" xfId="0" applyFont="1" applyBorder="1" applyAlignment="1">
      <alignment vertical="center"/>
    </xf>
    <xf numFmtId="0" fontId="10" fillId="0" borderId="18" xfId="0" applyFont="1" applyBorder="1" applyAlignment="1">
      <alignment horizontal="right" vertical="center"/>
    </xf>
    <xf numFmtId="0" fontId="7" fillId="0" borderId="22" xfId="0" applyFont="1" applyBorder="1" applyAlignment="1">
      <alignment horizontal="right" vertical="center"/>
    </xf>
    <xf numFmtId="0" fontId="7" fillId="0" borderId="10" xfId="0" applyFont="1" applyBorder="1" applyAlignment="1">
      <alignment horizontal="center" vertical="center"/>
    </xf>
    <xf numFmtId="0" fontId="7" fillId="0" borderId="10" xfId="0" applyFont="1" applyBorder="1" applyAlignment="1">
      <alignment horizontal="right" vertical="center"/>
    </xf>
    <xf numFmtId="0" fontId="7" fillId="0" borderId="11" xfId="0" applyFont="1" applyBorder="1" applyAlignment="1">
      <alignment horizontal="right" vertical="center"/>
    </xf>
    <xf numFmtId="0" fontId="11" fillId="0" borderId="1" xfId="0" applyFont="1" applyBorder="1" applyAlignment="1">
      <alignment horizontal="right" vertical="center"/>
    </xf>
    <xf numFmtId="0" fontId="16" fillId="0" borderId="1" xfId="0" applyFont="1" applyBorder="1" applyAlignment="1">
      <alignment horizontal="right" vertical="center"/>
    </xf>
    <xf numFmtId="0" fontId="0" fillId="0" borderId="23" xfId="0" applyBorder="1" applyAlignment="1">
      <alignment vertical="top"/>
    </xf>
    <xf numFmtId="0" fontId="7" fillId="0" borderId="24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9" fillId="0" borderId="7" xfId="0" applyFont="1" applyBorder="1" applyAlignment="1">
      <alignment vertical="center"/>
    </xf>
    <xf numFmtId="0" fontId="16" fillId="0" borderId="0" xfId="0" applyFont="1" applyBorder="1" applyAlignment="1">
      <alignment horizontal="right" vertical="center"/>
    </xf>
    <xf numFmtId="0" fontId="16" fillId="0" borderId="8" xfId="0" applyFont="1" applyBorder="1" applyAlignment="1">
      <alignment horizontal="right" vertical="center"/>
    </xf>
    <xf numFmtId="0" fontId="9" fillId="0" borderId="17" xfId="0" applyFont="1" applyBorder="1" applyAlignment="1">
      <alignment vertical="center"/>
    </xf>
    <xf numFmtId="0" fontId="11" fillId="0" borderId="0" xfId="0" applyFont="1" applyBorder="1" applyAlignment="1">
      <alignment horizontal="right" vertical="center"/>
    </xf>
    <xf numFmtId="0" fontId="11" fillId="0" borderId="8" xfId="0" applyFont="1" applyBorder="1" applyAlignment="1">
      <alignment horizontal="right" vertical="center"/>
    </xf>
    <xf numFmtId="0" fontId="11" fillId="0" borderId="18" xfId="0" applyFont="1" applyBorder="1" applyAlignment="1">
      <alignment horizontal="right" vertical="center"/>
    </xf>
    <xf numFmtId="0" fontId="13" fillId="0" borderId="17" xfId="0" applyFont="1" applyBorder="1" applyAlignment="1">
      <alignment vertical="center"/>
    </xf>
    <xf numFmtId="0" fontId="13" fillId="0" borderId="7" xfId="0" applyFont="1" applyBorder="1" applyAlignment="1">
      <alignment vertical="center"/>
    </xf>
    <xf numFmtId="0" fontId="16" fillId="0" borderId="18" xfId="0" applyFont="1" applyBorder="1" applyAlignment="1">
      <alignment horizontal="right" vertical="center"/>
    </xf>
    <xf numFmtId="0" fontId="15" fillId="0" borderId="17" xfId="0" applyFont="1" applyBorder="1" applyAlignment="1">
      <alignment vertical="center"/>
    </xf>
    <xf numFmtId="0" fontId="15" fillId="0" borderId="7" xfId="0" applyFont="1" applyBorder="1" applyAlignment="1">
      <alignment vertical="center"/>
    </xf>
    <xf numFmtId="0" fontId="17" fillId="0" borderId="17" xfId="0" applyFont="1" applyBorder="1" applyAlignment="1">
      <alignment vertical="center"/>
    </xf>
    <xf numFmtId="0" fontId="18" fillId="0" borderId="7" xfId="0" applyFont="1" applyBorder="1" applyAlignment="1">
      <alignment vertical="center"/>
    </xf>
    <xf numFmtId="0" fontId="18" fillId="0" borderId="17" xfId="0" applyFont="1" applyBorder="1" applyAlignment="1">
      <alignment vertical="center"/>
    </xf>
    <xf numFmtId="0" fontId="20" fillId="0" borderId="7" xfId="0" applyFont="1" applyBorder="1" applyAlignment="1">
      <alignment vertical="center"/>
    </xf>
    <xf numFmtId="0" fontId="20" fillId="0" borderId="26" xfId="0" applyFont="1" applyBorder="1" applyAlignment="1">
      <alignment vertical="center"/>
    </xf>
    <xf numFmtId="0" fontId="11" fillId="0" borderId="27" xfId="0" applyFont="1" applyBorder="1" applyAlignment="1">
      <alignment horizontal="right" vertical="center"/>
    </xf>
    <xf numFmtId="0" fontId="11" fillId="0" borderId="28" xfId="0" applyFont="1" applyBorder="1" applyAlignment="1">
      <alignment horizontal="right" vertical="center"/>
    </xf>
    <xf numFmtId="0" fontId="0" fillId="0" borderId="0" xfId="0" applyFill="1" applyBorder="1"/>
    <xf numFmtId="0" fontId="0" fillId="2" borderId="2" xfId="0" applyFill="1" applyBorder="1"/>
    <xf numFmtId="165" fontId="0" fillId="2" borderId="2" xfId="0" applyNumberFormat="1" applyFill="1" applyBorder="1"/>
    <xf numFmtId="164" fontId="0" fillId="2" borderId="2" xfId="0" applyNumberFormat="1" applyFill="1" applyBorder="1"/>
    <xf numFmtId="0" fontId="0" fillId="0" borderId="2" xfId="0" applyFont="1" applyFill="1" applyBorder="1"/>
    <xf numFmtId="165" fontId="0" fillId="0" borderId="2" xfId="0" applyNumberFormat="1" applyFont="1" applyFill="1" applyBorder="1"/>
    <xf numFmtId="164" fontId="0" fillId="0" borderId="2" xfId="0" applyNumberFormat="1" applyFont="1" applyFill="1" applyBorder="1"/>
    <xf numFmtId="166" fontId="0" fillId="0" borderId="29" xfId="0" applyNumberFormat="1" applyFont="1" applyFill="1" applyBorder="1"/>
    <xf numFmtId="0" fontId="0" fillId="0" borderId="30" xfId="0" applyBorder="1"/>
    <xf numFmtId="0" fontId="0" fillId="0" borderId="31" xfId="0" applyBorder="1"/>
    <xf numFmtId="0" fontId="0" fillId="0" borderId="32" xfId="0" applyFill="1" applyBorder="1"/>
    <xf numFmtId="165" fontId="0" fillId="0" borderId="8" xfId="0" applyNumberFormat="1" applyBorder="1"/>
    <xf numFmtId="165" fontId="0" fillId="0" borderId="11" xfId="0" applyNumberFormat="1" applyBorder="1"/>
    <xf numFmtId="165" fontId="0" fillId="0" borderId="31" xfId="0" applyNumberFormat="1" applyBorder="1"/>
    <xf numFmtId="165" fontId="0" fillId="0" borderId="32" xfId="0" applyNumberFormat="1" applyBorder="1"/>
    <xf numFmtId="0" fontId="2" fillId="0" borderId="3" xfId="0" applyFont="1" applyBorder="1"/>
    <xf numFmtId="0" fontId="0" fillId="0" borderId="2" xfId="0" applyFont="1" applyBorder="1"/>
    <xf numFmtId="0" fontId="0" fillId="3" borderId="2" xfId="0" applyFill="1" applyBorder="1"/>
    <xf numFmtId="165" fontId="0" fillId="3" borderId="2" xfId="0" applyNumberFormat="1" applyFill="1" applyBorder="1"/>
    <xf numFmtId="164" fontId="0" fillId="3" borderId="2" xfId="0" applyNumberFormat="1" applyFill="1" applyBorder="1"/>
    <xf numFmtId="0" fontId="0" fillId="4" borderId="2" xfId="0" applyFill="1" applyBorder="1"/>
    <xf numFmtId="165" fontId="0" fillId="4" borderId="2" xfId="0" applyNumberFormat="1" applyFill="1" applyBorder="1"/>
    <xf numFmtId="0" fontId="0" fillId="0" borderId="29" xfId="0" applyBorder="1"/>
    <xf numFmtId="0" fontId="0" fillId="2" borderId="29" xfId="0" applyFill="1" applyBorder="1"/>
    <xf numFmtId="0" fontId="0" fillId="3" borderId="29" xfId="0" applyFill="1" applyBorder="1"/>
    <xf numFmtId="0" fontId="0" fillId="4" borderId="29" xfId="0" applyFill="1" applyBorder="1"/>
    <xf numFmtId="0" fontId="0" fillId="0" borderId="33" xfId="0" applyBorder="1"/>
    <xf numFmtId="0" fontId="0" fillId="2" borderId="34" xfId="0" applyFill="1" applyBorder="1"/>
    <xf numFmtId="0" fontId="0" fillId="3" borderId="34" xfId="0" applyFill="1" applyBorder="1"/>
    <xf numFmtId="0" fontId="0" fillId="2" borderId="31" xfId="0" applyFill="1" applyBorder="1"/>
    <xf numFmtId="0" fontId="0" fillId="3" borderId="35" xfId="0" applyFill="1" applyBorder="1"/>
    <xf numFmtId="0" fontId="0" fillId="3" borderId="31" xfId="0" applyFill="1" applyBorder="1"/>
    <xf numFmtId="0" fontId="0" fillId="4" borderId="34" xfId="0" applyFill="1" applyBorder="1"/>
    <xf numFmtId="0" fontId="0" fillId="4" borderId="32" xfId="0" applyFill="1" applyBorder="1"/>
    <xf numFmtId="0" fontId="26" fillId="0" borderId="0" xfId="0" applyFont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43" xfId="0" applyBorder="1"/>
    <xf numFmtId="0" fontId="0" fillId="0" borderId="44" xfId="0" applyBorder="1"/>
    <xf numFmtId="0" fontId="2" fillId="0" borderId="37" xfId="0" applyFont="1" applyBorder="1"/>
    <xf numFmtId="165" fontId="0" fillId="0" borderId="40" xfId="0" applyNumberFormat="1" applyBorder="1"/>
    <xf numFmtId="165" fontId="0" fillId="0" borderId="42" xfId="0" applyNumberFormat="1" applyBorder="1"/>
    <xf numFmtId="165" fontId="0" fillId="0" borderId="43" xfId="0" applyNumberFormat="1" applyBorder="1"/>
    <xf numFmtId="0" fontId="0" fillId="0" borderId="45" xfId="0" applyBorder="1"/>
    <xf numFmtId="0" fontId="0" fillId="0" borderId="46" xfId="0" applyBorder="1"/>
    <xf numFmtId="0" fontId="0" fillId="0" borderId="47" xfId="0" applyBorder="1"/>
    <xf numFmtId="0" fontId="0" fillId="0" borderId="2" xfId="0" applyFill="1" applyBorder="1"/>
    <xf numFmtId="166" fontId="0" fillId="0" borderId="2" xfId="0" applyNumberFormat="1" applyFill="1" applyBorder="1"/>
    <xf numFmtId="165" fontId="0" fillId="0" borderId="2" xfId="0" applyNumberFormat="1" applyFill="1" applyBorder="1"/>
    <xf numFmtId="164" fontId="0" fillId="0" borderId="2" xfId="0" applyNumberFormat="1" applyFill="1" applyBorder="1"/>
    <xf numFmtId="165" fontId="0" fillId="0" borderId="0" xfId="0" applyNumberFormat="1" applyBorder="1"/>
    <xf numFmtId="0" fontId="7" fillId="0" borderId="21" xfId="0" applyFont="1" applyBorder="1" applyAlignment="1">
      <alignment vertical="center"/>
    </xf>
    <xf numFmtId="0" fontId="7" fillId="0" borderId="9" xfId="0" applyFont="1" applyBorder="1" applyAlignment="1">
      <alignment vertical="center"/>
    </xf>
    <xf numFmtId="0" fontId="8" fillId="0" borderId="17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12" fillId="0" borderId="17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14" fillId="0" borderId="17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GB" sz="1200">
                <a:solidFill>
                  <a:sysClr val="windowText" lastClr="000000"/>
                </a:solidFill>
              </a:rPr>
              <a:t>Calibration graph of betaine standard in a mixture of betaine and carnitine </a:t>
            </a:r>
          </a:p>
        </c:rich>
      </c:tx>
      <c:layout>
        <c:manualLayout>
          <c:xMode val="edge"/>
          <c:yMode val="edge"/>
          <c:x val="0.15739032620922383"/>
          <c:y val="0.767328786925392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2560528012865935"/>
          <c:y val="4.4229685915651643E-2"/>
          <c:w val="0.55776336631390466"/>
          <c:h val="0.57249352177559676"/>
        </c:manualLayout>
      </c:layout>
      <c:scatterChart>
        <c:scatterStyle val="lineMarker"/>
        <c:varyColors val="0"/>
        <c:ser>
          <c:idx val="0"/>
          <c:order val="0"/>
          <c:tx>
            <c:strRef>
              <c:f>'HPLC chromatogram STD'!$D$90</c:f>
              <c:strCache>
                <c:ptCount val="1"/>
                <c:pt idx="0">
                  <c:v>Betaine 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1.1529349647620578E-2"/>
                  <c:y val="0.1950749136919439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'HPLC chromatogram STD'!$C$91:$C$100</c:f>
              <c:numCache>
                <c:formatCode>General</c:formatCode>
                <c:ptCount val="10"/>
                <c:pt idx="0">
                  <c:v>6.0000000000000001E-3</c:v>
                </c:pt>
                <c:pt idx="1">
                  <c:v>1.2500000000000001E-2</c:v>
                </c:pt>
                <c:pt idx="2">
                  <c:v>2.5000000000000001E-2</c:v>
                </c:pt>
                <c:pt idx="3">
                  <c:v>0.05</c:v>
                </c:pt>
                <c:pt idx="4">
                  <c:v>0.1</c:v>
                </c:pt>
                <c:pt idx="5">
                  <c:v>0.2</c:v>
                </c:pt>
                <c:pt idx="6">
                  <c:v>0.5</c:v>
                </c:pt>
                <c:pt idx="7">
                  <c:v>1</c:v>
                </c:pt>
                <c:pt idx="8">
                  <c:v>2</c:v>
                </c:pt>
                <c:pt idx="9">
                  <c:v>3</c:v>
                </c:pt>
              </c:numCache>
            </c:numRef>
          </c:xVal>
          <c:yVal>
            <c:numRef>
              <c:f>'HPLC chromatogram STD'!$D$91:$D$100</c:f>
              <c:numCache>
                <c:formatCode>General</c:formatCode>
                <c:ptCount val="10"/>
                <c:pt idx="0" formatCode="0">
                  <c:v>25981</c:v>
                </c:pt>
                <c:pt idx="1">
                  <c:v>60665</c:v>
                </c:pt>
                <c:pt idx="2">
                  <c:v>108485</c:v>
                </c:pt>
                <c:pt idx="3" formatCode="0">
                  <c:v>216052</c:v>
                </c:pt>
                <c:pt idx="4" formatCode="0">
                  <c:v>420436</c:v>
                </c:pt>
                <c:pt idx="5" formatCode="0">
                  <c:v>818746</c:v>
                </c:pt>
                <c:pt idx="6" formatCode="0">
                  <c:v>1964503</c:v>
                </c:pt>
                <c:pt idx="7" formatCode="0">
                  <c:v>3816139</c:v>
                </c:pt>
                <c:pt idx="8" formatCode="0">
                  <c:v>7205953</c:v>
                </c:pt>
                <c:pt idx="9" formatCode="0">
                  <c:v>9989952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B22-402B-A88D-CB3B7E54B0B8}"/>
            </c:ext>
          </c:extLst>
        </c:ser>
        <c:ser>
          <c:idx val="1"/>
          <c:order val="1"/>
          <c:tx>
            <c:strRef>
              <c:f>'HPLC chromatogram STD'!$E$90</c:f>
              <c:strCache>
                <c:ptCount val="1"/>
                <c:pt idx="0">
                  <c:v>Carnitine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0.11091962994421616"/>
                  <c:y val="2.8515453851257463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'HPLC chromatogram STD'!$C$91:$C$100</c:f>
              <c:numCache>
                <c:formatCode>General</c:formatCode>
                <c:ptCount val="10"/>
                <c:pt idx="0">
                  <c:v>6.0000000000000001E-3</c:v>
                </c:pt>
                <c:pt idx="1">
                  <c:v>1.2500000000000001E-2</c:v>
                </c:pt>
                <c:pt idx="2">
                  <c:v>2.5000000000000001E-2</c:v>
                </c:pt>
                <c:pt idx="3">
                  <c:v>0.05</c:v>
                </c:pt>
                <c:pt idx="4">
                  <c:v>0.1</c:v>
                </c:pt>
                <c:pt idx="5">
                  <c:v>0.2</c:v>
                </c:pt>
                <c:pt idx="6">
                  <c:v>0.5</c:v>
                </c:pt>
                <c:pt idx="7">
                  <c:v>1</c:v>
                </c:pt>
                <c:pt idx="8">
                  <c:v>2</c:v>
                </c:pt>
                <c:pt idx="9">
                  <c:v>3</c:v>
                </c:pt>
              </c:numCache>
            </c:numRef>
          </c:xVal>
          <c:yVal>
            <c:numRef>
              <c:f>'HPLC chromatogram STD'!$E$91:$E$100</c:f>
              <c:numCache>
                <c:formatCode>General</c:formatCode>
                <c:ptCount val="10"/>
                <c:pt idx="0" formatCode="0">
                  <c:v>27124</c:v>
                </c:pt>
                <c:pt idx="1">
                  <c:v>59374</c:v>
                </c:pt>
                <c:pt idx="2">
                  <c:v>116234</c:v>
                </c:pt>
                <c:pt idx="3" formatCode="0">
                  <c:v>232157</c:v>
                </c:pt>
                <c:pt idx="4" formatCode="0">
                  <c:v>455767</c:v>
                </c:pt>
                <c:pt idx="5" formatCode="0">
                  <c:v>868861</c:v>
                </c:pt>
                <c:pt idx="6" formatCode="0">
                  <c:v>2101258</c:v>
                </c:pt>
                <c:pt idx="7" formatCode="0">
                  <c:v>4143081</c:v>
                </c:pt>
                <c:pt idx="8" formatCode="0">
                  <c:v>8247319</c:v>
                </c:pt>
                <c:pt idx="9" formatCode="0">
                  <c:v>12350947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B22-402B-A88D-CB3B7E54B0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6290064"/>
        <c:axId val="276289736"/>
      </c:scatterChart>
      <c:valAx>
        <c:axId val="276290064"/>
        <c:scaling>
          <c:orientation val="minMax"/>
          <c:max val="3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Betaine/Carnitine (umol)</a:t>
                </a:r>
              </a:p>
            </c:rich>
          </c:tx>
          <c:layout>
            <c:manualLayout>
              <c:xMode val="edge"/>
              <c:yMode val="edge"/>
              <c:x val="0.36266629964722669"/>
              <c:y val="0.677156113432031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76289736"/>
        <c:crosses val="autoZero"/>
        <c:crossBetween val="midCat"/>
      </c:valAx>
      <c:valAx>
        <c:axId val="276289736"/>
        <c:scaling>
          <c:orientation val="minMax"/>
          <c:max val="140000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mAU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762900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83684052248570961"/>
          <c:y val="0.2599768711416473"/>
          <c:w val="0.16315934448123312"/>
          <c:h val="0.1475846914484526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GB" sz="1200">
                <a:solidFill>
                  <a:sysClr val="windowText" lastClr="000000"/>
                </a:solidFill>
              </a:rPr>
              <a:t>Calibration graph of betaine standard in a mixture of betaine and carnitine (</a:t>
            </a:r>
            <a:r>
              <a:rPr lang="el-GR" sz="1200">
                <a:solidFill>
                  <a:sysClr val="windowText" lastClr="000000"/>
                </a:solidFill>
              </a:rPr>
              <a:t>λ</a:t>
            </a:r>
            <a:r>
              <a:rPr lang="en-GB" sz="1200">
                <a:solidFill>
                  <a:sysClr val="windowText" lastClr="000000"/>
                </a:solidFill>
              </a:rPr>
              <a:t>= 254)</a:t>
            </a:r>
          </a:p>
        </c:rich>
      </c:tx>
      <c:layout>
        <c:manualLayout>
          <c:xMode val="edge"/>
          <c:yMode val="edge"/>
          <c:x val="0.12173330322608843"/>
          <c:y val="0.8562899809937549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1251903309694384"/>
          <c:y val="3.7870370370370374E-2"/>
          <c:w val="0.72366165717535957"/>
          <c:h val="0.53751727855533948"/>
        </c:manualLayout>
      </c:layout>
      <c:scatterChart>
        <c:scatterStyle val="lineMarker"/>
        <c:varyColors val="0"/>
        <c:ser>
          <c:idx val="0"/>
          <c:order val="0"/>
          <c:tx>
            <c:strRef>
              <c:f>'Betaine&amp;carnitine in a mixture'!$D$43</c:f>
              <c:strCache>
                <c:ptCount val="1"/>
                <c:pt idx="0">
                  <c:v>Betaine 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noFill/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1.3331787988322987E-2"/>
                  <c:y val="0.2048087609738437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'Betaine&amp;carnitine in a mixture'!$C$44:$C$52</c:f>
              <c:numCache>
                <c:formatCode>General</c:formatCode>
                <c:ptCount val="9"/>
                <c:pt idx="0">
                  <c:v>2.5000000000000001E-2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0.5</c:v>
                </c:pt>
                <c:pt idx="7">
                  <c:v>1</c:v>
                </c:pt>
                <c:pt idx="8">
                  <c:v>2</c:v>
                </c:pt>
              </c:numCache>
            </c:numRef>
          </c:xVal>
          <c:yVal>
            <c:numRef>
              <c:f>'Betaine&amp;carnitine in a mixture'!$D$44:$D$52</c:f>
              <c:numCache>
                <c:formatCode>General</c:formatCode>
                <c:ptCount val="9"/>
                <c:pt idx="0">
                  <c:v>26669</c:v>
                </c:pt>
                <c:pt idx="1">
                  <c:v>43201</c:v>
                </c:pt>
                <c:pt idx="2">
                  <c:v>118459</c:v>
                </c:pt>
                <c:pt idx="3">
                  <c:v>193939</c:v>
                </c:pt>
                <c:pt idx="4">
                  <c:v>274492</c:v>
                </c:pt>
                <c:pt idx="5">
                  <c:v>394872</c:v>
                </c:pt>
                <c:pt idx="6">
                  <c:v>644892</c:v>
                </c:pt>
                <c:pt idx="7">
                  <c:v>1449763</c:v>
                </c:pt>
                <c:pt idx="8">
                  <c:v>2638478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303-441F-915B-8225FA5348A5}"/>
            </c:ext>
          </c:extLst>
        </c:ser>
        <c:ser>
          <c:idx val="1"/>
          <c:order val="1"/>
          <c:tx>
            <c:strRef>
              <c:f>'Betaine&amp;carnitine in a mixture'!$E$43</c:f>
              <c:strCache>
                <c:ptCount val="1"/>
                <c:pt idx="0">
                  <c:v>Carnitine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0.28105643648269818"/>
                  <c:y val="5.0916825052040912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intercept val="0"/>
            <c:dispRSqr val="0"/>
            <c:dispEq val="0"/>
          </c:trendline>
          <c:xVal>
            <c:numRef>
              <c:f>'Betaine&amp;carnitine in a mixture'!$C$44:$C$52</c:f>
              <c:numCache>
                <c:formatCode>General</c:formatCode>
                <c:ptCount val="9"/>
                <c:pt idx="0">
                  <c:v>2.5000000000000001E-2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0.5</c:v>
                </c:pt>
                <c:pt idx="7">
                  <c:v>1</c:v>
                </c:pt>
                <c:pt idx="8">
                  <c:v>2</c:v>
                </c:pt>
              </c:numCache>
            </c:numRef>
          </c:xVal>
          <c:yVal>
            <c:numRef>
              <c:f>'Betaine&amp;carnitine in a mixture'!$E$44:$E$52</c:f>
              <c:numCache>
                <c:formatCode>General</c:formatCode>
                <c:ptCount val="9"/>
                <c:pt idx="0">
                  <c:v>31350</c:v>
                </c:pt>
                <c:pt idx="1">
                  <c:v>70021</c:v>
                </c:pt>
                <c:pt idx="2">
                  <c:v>148658</c:v>
                </c:pt>
                <c:pt idx="3">
                  <c:v>238667</c:v>
                </c:pt>
                <c:pt idx="4">
                  <c:v>341448</c:v>
                </c:pt>
                <c:pt idx="5">
                  <c:v>489182</c:v>
                </c:pt>
                <c:pt idx="6">
                  <c:v>800270</c:v>
                </c:pt>
                <c:pt idx="7">
                  <c:v>1751782</c:v>
                </c:pt>
                <c:pt idx="8">
                  <c:v>3243042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303-441F-915B-8225FA5348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6290064"/>
        <c:axId val="276289736"/>
      </c:scatterChart>
      <c:valAx>
        <c:axId val="276290064"/>
        <c:scaling>
          <c:orientation val="minMax"/>
          <c:max val="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Betaine/Carnitine (umol)</a:t>
                </a:r>
              </a:p>
            </c:rich>
          </c:tx>
          <c:layout>
            <c:manualLayout>
              <c:xMode val="edge"/>
              <c:yMode val="edge"/>
              <c:x val="0.36266629964722669"/>
              <c:y val="0.677156113432031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76289736"/>
        <c:crosses val="autoZero"/>
        <c:crossBetween val="midCat"/>
      </c:valAx>
      <c:valAx>
        <c:axId val="276289736"/>
        <c:scaling>
          <c:orientation val="minMax"/>
          <c:max val="35000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mAU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762900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0544071907755287"/>
          <c:y val="0.75029233414788665"/>
          <c:w val="0.80565501467728184"/>
          <c:h val="7.180216776081474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GB" sz="1200">
                <a:solidFill>
                  <a:sysClr val="windowText" lastClr="000000"/>
                </a:solidFill>
              </a:rPr>
              <a:t>Calibration graph of betaine standard in a mixture of betaine and carnitine (</a:t>
            </a:r>
            <a:r>
              <a:rPr lang="el-GR" sz="1200">
                <a:solidFill>
                  <a:sysClr val="windowText" lastClr="000000"/>
                </a:solidFill>
              </a:rPr>
              <a:t>λ</a:t>
            </a:r>
            <a:r>
              <a:rPr lang="en-GB" sz="1200">
                <a:solidFill>
                  <a:sysClr val="windowText" lastClr="000000"/>
                </a:solidFill>
              </a:rPr>
              <a:t>=249)</a:t>
            </a:r>
          </a:p>
        </c:rich>
      </c:tx>
      <c:layout>
        <c:manualLayout>
          <c:xMode val="edge"/>
          <c:yMode val="edge"/>
          <c:x val="0.16613652174090887"/>
          <c:y val="0.8516922798443298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1251903309694384"/>
          <c:y val="3.7870370370370374E-2"/>
          <c:w val="0.72366165717535957"/>
          <c:h val="0.53751727855533948"/>
        </c:manualLayout>
      </c:layout>
      <c:scatterChart>
        <c:scatterStyle val="lineMarker"/>
        <c:varyColors val="0"/>
        <c:ser>
          <c:idx val="0"/>
          <c:order val="0"/>
          <c:tx>
            <c:strRef>
              <c:f>'Betaine&amp;carnitine in a mixture'!$F$43</c:f>
              <c:strCache>
                <c:ptCount val="1"/>
                <c:pt idx="0">
                  <c:v>Betaine 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noFill/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3.033270795152446E-2"/>
                  <c:y val="0.1669693184903611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'Betaine&amp;carnitine in a mixture'!$C$44:$C$52</c:f>
              <c:numCache>
                <c:formatCode>General</c:formatCode>
                <c:ptCount val="9"/>
                <c:pt idx="0">
                  <c:v>2.5000000000000001E-2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0.5</c:v>
                </c:pt>
                <c:pt idx="7">
                  <c:v>1</c:v>
                </c:pt>
                <c:pt idx="8">
                  <c:v>2</c:v>
                </c:pt>
              </c:numCache>
            </c:numRef>
          </c:xVal>
          <c:yVal>
            <c:numRef>
              <c:f>'Betaine&amp;carnitine in a mixture'!$F$44:$F$52</c:f>
              <c:numCache>
                <c:formatCode>0</c:formatCode>
                <c:ptCount val="9"/>
                <c:pt idx="0">
                  <c:v>32450</c:v>
                </c:pt>
                <c:pt idx="1">
                  <c:v>47043</c:v>
                </c:pt>
                <c:pt idx="2">
                  <c:v>101180</c:v>
                </c:pt>
                <c:pt idx="3">
                  <c:v>166231</c:v>
                </c:pt>
                <c:pt idx="4">
                  <c:v>231928</c:v>
                </c:pt>
                <c:pt idx="5">
                  <c:v>339467</c:v>
                </c:pt>
                <c:pt idx="6">
                  <c:v>608299</c:v>
                </c:pt>
                <c:pt idx="7">
                  <c:v>1243099</c:v>
                </c:pt>
                <c:pt idx="8">
                  <c:v>2231388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6CC-4164-9C16-79575688338B}"/>
            </c:ext>
          </c:extLst>
        </c:ser>
        <c:ser>
          <c:idx val="1"/>
          <c:order val="1"/>
          <c:tx>
            <c:strRef>
              <c:f>'Betaine&amp;carnitine in a mixture'!$G$43</c:f>
              <c:strCache>
                <c:ptCount val="1"/>
                <c:pt idx="0">
                  <c:v>Carnitine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0.19273996914139188"/>
                  <c:y val="4.6375599601773919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'Betaine&amp;carnitine in a mixture'!$C$44:$C$52</c:f>
              <c:numCache>
                <c:formatCode>General</c:formatCode>
                <c:ptCount val="9"/>
                <c:pt idx="0">
                  <c:v>2.5000000000000001E-2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0.5</c:v>
                </c:pt>
                <c:pt idx="7">
                  <c:v>1</c:v>
                </c:pt>
                <c:pt idx="8">
                  <c:v>2</c:v>
                </c:pt>
              </c:numCache>
            </c:numRef>
          </c:xVal>
          <c:yVal>
            <c:numRef>
              <c:f>'Betaine&amp;carnitine in a mixture'!$G$44:$G$52</c:f>
              <c:numCache>
                <c:formatCode>0</c:formatCode>
                <c:ptCount val="9"/>
                <c:pt idx="0">
                  <c:v>40404</c:v>
                </c:pt>
                <c:pt idx="1">
                  <c:v>77045</c:v>
                </c:pt>
                <c:pt idx="2">
                  <c:v>130822</c:v>
                </c:pt>
                <c:pt idx="3">
                  <c:v>207848</c:v>
                </c:pt>
                <c:pt idx="4">
                  <c:v>294506</c:v>
                </c:pt>
                <c:pt idx="5">
                  <c:v>428916</c:v>
                </c:pt>
                <c:pt idx="6">
                  <c:v>747974</c:v>
                </c:pt>
                <c:pt idx="7">
                  <c:v>1526216</c:v>
                </c:pt>
                <c:pt idx="8">
                  <c:v>2788987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6CC-4164-9C16-7957568833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6290064"/>
        <c:axId val="276289736"/>
      </c:scatterChart>
      <c:valAx>
        <c:axId val="276290064"/>
        <c:scaling>
          <c:orientation val="minMax"/>
          <c:max val="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Betaine/Carnitine (umol)</a:t>
                </a:r>
              </a:p>
            </c:rich>
          </c:tx>
          <c:layout>
            <c:manualLayout>
              <c:xMode val="edge"/>
              <c:yMode val="edge"/>
              <c:x val="0.36266629964722669"/>
              <c:y val="0.677156113432031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76289736"/>
        <c:crosses val="autoZero"/>
        <c:crossBetween val="midCat"/>
      </c:valAx>
      <c:valAx>
        <c:axId val="276289736"/>
        <c:scaling>
          <c:orientation val="minMax"/>
          <c:max val="3500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mAU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762900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8.4923110725055359E-2"/>
          <c:y val="0.74109693184903613"/>
          <c:w val="0.83730468545360859"/>
          <c:h val="7.180216776081474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GB" sz="1200">
                <a:solidFill>
                  <a:sysClr val="windowText" lastClr="000000"/>
                </a:solidFill>
              </a:rPr>
              <a:t>Calibration graph of betaine standard in a mixture of betaine and carnitine </a:t>
            </a:r>
          </a:p>
        </c:rich>
      </c:tx>
      <c:layout>
        <c:manualLayout>
          <c:xMode val="edge"/>
          <c:yMode val="edge"/>
          <c:x val="0.16613666747153988"/>
          <c:y val="0.8287037037037037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1251893121714877"/>
          <c:y val="3.3240740740740737E-2"/>
          <c:w val="0.72366165717535957"/>
          <c:h val="0.622299504228638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4.1866004099993484E-2"/>
                  <c:y val="0.239907407407407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ysClr val="windowText" lastClr="000000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'Beataine&amp;carnitine in a mixture'!$C$6:$C$14</c:f>
              <c:numCache>
                <c:formatCode>General</c:formatCode>
                <c:ptCount val="9"/>
                <c:pt idx="0">
                  <c:v>2.5000000000000001E-2</c:v>
                </c:pt>
                <c:pt idx="1">
                  <c:v>0.05</c:v>
                </c:pt>
                <c:pt idx="2">
                  <c:v>0.1</c:v>
                </c:pt>
                <c:pt idx="3">
                  <c:v>0.2</c:v>
                </c:pt>
                <c:pt idx="4">
                  <c:v>0.3</c:v>
                </c:pt>
                <c:pt idx="5">
                  <c:v>0.4</c:v>
                </c:pt>
                <c:pt idx="6">
                  <c:v>0.5</c:v>
                </c:pt>
                <c:pt idx="7">
                  <c:v>1</c:v>
                </c:pt>
                <c:pt idx="8">
                  <c:v>2</c:v>
                </c:pt>
              </c:numCache>
            </c:numRef>
          </c:xVal>
          <c:yVal>
            <c:numRef>
              <c:f>'Beataine&amp;carnitine in a mixture'!$F$6:$F$14</c:f>
              <c:numCache>
                <c:formatCode>0</c:formatCode>
                <c:ptCount val="9"/>
                <c:pt idx="0">
                  <c:v>40825</c:v>
                </c:pt>
                <c:pt idx="1">
                  <c:v>169493</c:v>
                </c:pt>
                <c:pt idx="2">
                  <c:v>330030.5</c:v>
                </c:pt>
                <c:pt idx="3">
                  <c:v>656703.5</c:v>
                </c:pt>
                <c:pt idx="4">
                  <c:v>970655.5</c:v>
                </c:pt>
                <c:pt idx="5">
                  <c:v>1208202.5</c:v>
                </c:pt>
                <c:pt idx="6">
                  <c:v>1540266</c:v>
                </c:pt>
                <c:pt idx="7">
                  <c:v>2949874</c:v>
                </c:pt>
                <c:pt idx="8">
                  <c:v>5447774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156-4FC2-A3B4-5ED757899D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6290064"/>
        <c:axId val="276289736"/>
      </c:scatterChart>
      <c:valAx>
        <c:axId val="276290064"/>
        <c:scaling>
          <c:orientation val="minMax"/>
          <c:max val="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Betaine (umol)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76289736"/>
        <c:crosses val="autoZero"/>
        <c:crossBetween val="midCat"/>
      </c:valAx>
      <c:valAx>
        <c:axId val="27628973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mAU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762900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GB" sz="1200"/>
              <a:t>Calibration of carnitine standard in a mixture of betaine and carnitine </a:t>
            </a:r>
          </a:p>
        </c:rich>
      </c:tx>
      <c:layout>
        <c:manualLayout>
          <c:xMode val="edge"/>
          <c:yMode val="edge"/>
          <c:x val="0.15043018867924529"/>
          <c:y val="0.8370370370370370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213326826283624"/>
          <c:y val="2.5925925925925925E-2"/>
          <c:w val="0.71109252879005291"/>
          <c:h val="0.6203550597841937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rgbClr val="00B050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00B050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8.6898731408573932E-2"/>
                  <c:y val="-7.5222368037328666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ysClr val="windowText" lastClr="000000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'Beataine&amp;carnitine in a mixture'!$C$21:$C$29</c:f>
              <c:numCache>
                <c:formatCode>General</c:formatCode>
                <c:ptCount val="9"/>
                <c:pt idx="0">
                  <c:v>2.5000000000000001E-2</c:v>
                </c:pt>
                <c:pt idx="1">
                  <c:v>0.05</c:v>
                </c:pt>
                <c:pt idx="2">
                  <c:v>0.1</c:v>
                </c:pt>
                <c:pt idx="3">
                  <c:v>0.2</c:v>
                </c:pt>
                <c:pt idx="4">
                  <c:v>0.3</c:v>
                </c:pt>
                <c:pt idx="5">
                  <c:v>0.4</c:v>
                </c:pt>
                <c:pt idx="6">
                  <c:v>0.5</c:v>
                </c:pt>
                <c:pt idx="7">
                  <c:v>1</c:v>
                </c:pt>
                <c:pt idx="8">
                  <c:v>2</c:v>
                </c:pt>
              </c:numCache>
            </c:numRef>
          </c:xVal>
          <c:yVal>
            <c:numRef>
              <c:f>'Beataine&amp;carnitine in a mixture'!$F$21:$F$29</c:f>
              <c:numCache>
                <c:formatCode>0</c:formatCode>
                <c:ptCount val="9"/>
                <c:pt idx="0">
                  <c:v>37255</c:v>
                </c:pt>
                <c:pt idx="1">
                  <c:v>177858</c:v>
                </c:pt>
                <c:pt idx="2">
                  <c:v>259026</c:v>
                </c:pt>
                <c:pt idx="3">
                  <c:v>571959</c:v>
                </c:pt>
                <c:pt idx="4">
                  <c:v>960261</c:v>
                </c:pt>
                <c:pt idx="5">
                  <c:v>1248421.5</c:v>
                </c:pt>
                <c:pt idx="6">
                  <c:v>1592284.5</c:v>
                </c:pt>
                <c:pt idx="7">
                  <c:v>3182505.5</c:v>
                </c:pt>
                <c:pt idx="8">
                  <c:v>5975241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597-45DB-9C55-E3EA52CB92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5012216"/>
        <c:axId val="565014184"/>
      </c:scatterChart>
      <c:valAx>
        <c:axId val="565012216"/>
        <c:scaling>
          <c:orientation val="minMax"/>
          <c:max val="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Carnitine (umol)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65014184"/>
        <c:crosses val="autoZero"/>
        <c:crossBetween val="midCat"/>
      </c:valAx>
      <c:valAx>
        <c:axId val="56501418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mAU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650122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GB" sz="1200">
                <a:solidFill>
                  <a:sysClr val="windowText" lastClr="000000"/>
                </a:solidFill>
              </a:rPr>
              <a:t>Calibration graph of betaine standard in a mixture of betaine and carnitine </a:t>
            </a:r>
          </a:p>
        </c:rich>
      </c:tx>
      <c:layout>
        <c:manualLayout>
          <c:xMode val="edge"/>
          <c:yMode val="edge"/>
          <c:x val="0.15739032620922383"/>
          <c:y val="0.767328786925392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2560528012865935"/>
          <c:y val="4.4229685915651643E-2"/>
          <c:w val="0.55776336631390466"/>
          <c:h val="0.57249352177559676"/>
        </c:manualLayout>
      </c:layout>
      <c:scatterChart>
        <c:scatterStyle val="lineMarker"/>
        <c:varyColors val="0"/>
        <c:ser>
          <c:idx val="0"/>
          <c:order val="0"/>
          <c:tx>
            <c:strRef>
              <c:f>'Betaine content in sample'!$D$7</c:f>
              <c:strCache>
                <c:ptCount val="1"/>
                <c:pt idx="0">
                  <c:v>Betaine 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1.1529349647620578E-2"/>
                  <c:y val="0.1950749136919439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'Betaine content in sample'!$C$8:$C$17</c:f>
              <c:numCache>
                <c:formatCode>General</c:formatCode>
                <c:ptCount val="10"/>
                <c:pt idx="0">
                  <c:v>6.0000000000000001E-3</c:v>
                </c:pt>
                <c:pt idx="1">
                  <c:v>1.2500000000000001E-2</c:v>
                </c:pt>
                <c:pt idx="2">
                  <c:v>2.5000000000000001E-2</c:v>
                </c:pt>
                <c:pt idx="3">
                  <c:v>0.05</c:v>
                </c:pt>
                <c:pt idx="4">
                  <c:v>0.1</c:v>
                </c:pt>
                <c:pt idx="5">
                  <c:v>0.2</c:v>
                </c:pt>
                <c:pt idx="6">
                  <c:v>0.5</c:v>
                </c:pt>
                <c:pt idx="7">
                  <c:v>1</c:v>
                </c:pt>
                <c:pt idx="8">
                  <c:v>2</c:v>
                </c:pt>
                <c:pt idx="9">
                  <c:v>3</c:v>
                </c:pt>
              </c:numCache>
            </c:numRef>
          </c:xVal>
          <c:yVal>
            <c:numRef>
              <c:f>'Betaine content in sample'!$D$8:$D$17</c:f>
              <c:numCache>
                <c:formatCode>General</c:formatCode>
                <c:ptCount val="10"/>
                <c:pt idx="0" formatCode="0">
                  <c:v>25981</c:v>
                </c:pt>
                <c:pt idx="1">
                  <c:v>60665</c:v>
                </c:pt>
                <c:pt idx="2">
                  <c:v>108485</c:v>
                </c:pt>
                <c:pt idx="3" formatCode="0">
                  <c:v>216052</c:v>
                </c:pt>
                <c:pt idx="4" formatCode="0">
                  <c:v>420436</c:v>
                </c:pt>
                <c:pt idx="5" formatCode="0">
                  <c:v>818746</c:v>
                </c:pt>
                <c:pt idx="6" formatCode="0">
                  <c:v>1964503</c:v>
                </c:pt>
                <c:pt idx="7" formatCode="0">
                  <c:v>3816139</c:v>
                </c:pt>
                <c:pt idx="8" formatCode="0">
                  <c:v>7205953</c:v>
                </c:pt>
                <c:pt idx="9" formatCode="0">
                  <c:v>9989952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5A7-4F6D-8BBC-B5530F29E10A}"/>
            </c:ext>
          </c:extLst>
        </c:ser>
        <c:ser>
          <c:idx val="1"/>
          <c:order val="1"/>
          <c:tx>
            <c:strRef>
              <c:f>'Betaine content in sample'!$E$7</c:f>
              <c:strCache>
                <c:ptCount val="1"/>
                <c:pt idx="0">
                  <c:v>Carnitine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0.11091962994421616"/>
                  <c:y val="2.8515453851257463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'Betaine content in sample'!$C$8:$C$17</c:f>
              <c:numCache>
                <c:formatCode>General</c:formatCode>
                <c:ptCount val="10"/>
                <c:pt idx="0">
                  <c:v>6.0000000000000001E-3</c:v>
                </c:pt>
                <c:pt idx="1">
                  <c:v>1.2500000000000001E-2</c:v>
                </c:pt>
                <c:pt idx="2">
                  <c:v>2.5000000000000001E-2</c:v>
                </c:pt>
                <c:pt idx="3">
                  <c:v>0.05</c:v>
                </c:pt>
                <c:pt idx="4">
                  <c:v>0.1</c:v>
                </c:pt>
                <c:pt idx="5">
                  <c:v>0.2</c:v>
                </c:pt>
                <c:pt idx="6">
                  <c:v>0.5</c:v>
                </c:pt>
                <c:pt idx="7">
                  <c:v>1</c:v>
                </c:pt>
                <c:pt idx="8">
                  <c:v>2</c:v>
                </c:pt>
                <c:pt idx="9">
                  <c:v>3</c:v>
                </c:pt>
              </c:numCache>
            </c:numRef>
          </c:xVal>
          <c:yVal>
            <c:numRef>
              <c:f>'Betaine content in sample'!$E$8:$E$17</c:f>
              <c:numCache>
                <c:formatCode>General</c:formatCode>
                <c:ptCount val="10"/>
                <c:pt idx="0" formatCode="0">
                  <c:v>27124</c:v>
                </c:pt>
                <c:pt idx="1">
                  <c:v>59374</c:v>
                </c:pt>
                <c:pt idx="2">
                  <c:v>116234</c:v>
                </c:pt>
                <c:pt idx="3" formatCode="0">
                  <c:v>232157</c:v>
                </c:pt>
                <c:pt idx="4" formatCode="0">
                  <c:v>455767</c:v>
                </c:pt>
                <c:pt idx="5" formatCode="0">
                  <c:v>868861</c:v>
                </c:pt>
                <c:pt idx="6" formatCode="0">
                  <c:v>2101258</c:v>
                </c:pt>
                <c:pt idx="7" formatCode="0">
                  <c:v>4143081</c:v>
                </c:pt>
                <c:pt idx="8" formatCode="0">
                  <c:v>8247319</c:v>
                </c:pt>
                <c:pt idx="9" formatCode="0">
                  <c:v>12350947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5A7-4F6D-8BBC-B5530F29E1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6290064"/>
        <c:axId val="276289736"/>
      </c:scatterChart>
      <c:valAx>
        <c:axId val="276290064"/>
        <c:scaling>
          <c:orientation val="minMax"/>
          <c:max val="3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Betaine/Carnitine (umol)</a:t>
                </a:r>
              </a:p>
            </c:rich>
          </c:tx>
          <c:layout>
            <c:manualLayout>
              <c:xMode val="edge"/>
              <c:yMode val="edge"/>
              <c:x val="0.36266629964722669"/>
              <c:y val="0.677156113432031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76289736"/>
        <c:crosses val="autoZero"/>
        <c:crossBetween val="midCat"/>
      </c:valAx>
      <c:valAx>
        <c:axId val="276289736"/>
        <c:scaling>
          <c:orientation val="minMax"/>
          <c:max val="140000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mAU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762900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83684052248570961"/>
          <c:y val="0.2599768711416473"/>
          <c:w val="0.16315934448123312"/>
          <c:h val="0.1475846914484526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149864463663355"/>
          <c:y val="5.0925925925925923E-2"/>
          <c:w val="0.84075860630914201"/>
          <c:h val="0.617038495188101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'Betaine content in sample'!$G$37:$G$44</c:f>
              <c:strCache>
                <c:ptCount val="8"/>
                <c:pt idx="0">
                  <c:v>A. elabens</c:v>
                </c:pt>
                <c:pt idx="1">
                  <c:v>A. cylindrica</c:v>
                </c:pt>
                <c:pt idx="2">
                  <c:v>Parachlorella</c:v>
                </c:pt>
                <c:pt idx="3">
                  <c:v>D. primolecta</c:v>
                </c:pt>
                <c:pt idx="4">
                  <c:v>D. salina</c:v>
                </c:pt>
                <c:pt idx="5">
                  <c:v>P. tricornutum</c:v>
                </c:pt>
                <c:pt idx="6">
                  <c:v>Pavlova sp.</c:v>
                </c:pt>
                <c:pt idx="7">
                  <c:v>E. huxleyi</c:v>
                </c:pt>
              </c:strCache>
            </c:strRef>
          </c:cat>
          <c:val>
            <c:numRef>
              <c:f>'Betaine content in sample'!$H$37:$H$44</c:f>
              <c:numCache>
                <c:formatCode>0.00</c:formatCode>
                <c:ptCount val="8"/>
                <c:pt idx="0">
                  <c:v>2.3850192396313359</c:v>
                </c:pt>
                <c:pt idx="1">
                  <c:v>0.13433006603384234</c:v>
                </c:pt>
                <c:pt idx="2">
                  <c:v>2.0456649746192899E-2</c:v>
                </c:pt>
                <c:pt idx="3">
                  <c:v>0.78635675944334005</c:v>
                </c:pt>
                <c:pt idx="4">
                  <c:v>0.41349955628211121</c:v>
                </c:pt>
                <c:pt idx="5">
                  <c:v>0.25136730769230775</c:v>
                </c:pt>
                <c:pt idx="6">
                  <c:v>0.71490354679802937</c:v>
                </c:pt>
                <c:pt idx="7">
                  <c:v>0.31307728997289974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0BC-4AF5-8541-4ADFAC4873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44918728"/>
        <c:axId val="444911512"/>
      </c:barChart>
      <c:catAx>
        <c:axId val="4449187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Microalgae strains</a:t>
                </a:r>
              </a:p>
            </c:rich>
          </c:tx>
          <c:layout>
            <c:manualLayout>
              <c:xMode val="edge"/>
              <c:yMode val="edge"/>
              <c:x val="0.42651388626863002"/>
              <c:y val="0.929606299212598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4911512"/>
        <c:crosses val="autoZero"/>
        <c:auto val="1"/>
        <c:lblAlgn val="ctr"/>
        <c:lblOffset val="100"/>
        <c:noMultiLvlLbl val="0"/>
      </c:catAx>
      <c:valAx>
        <c:axId val="444911512"/>
        <c:scaling>
          <c:orientation val="minMax"/>
          <c:max val="3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Betaine content (mg/g) (DW)</a:t>
                </a:r>
              </a:p>
            </c:rich>
          </c:tx>
          <c:layout>
            <c:manualLayout>
              <c:xMode val="edge"/>
              <c:yMode val="edge"/>
              <c:x val="9.867641071978234E-3"/>
              <c:y val="4.2083333333333334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out"/>
        <c:minorTickMark val="out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4918728"/>
        <c:crosses val="autoZero"/>
        <c:crossBetween val="between"/>
        <c:majorUnit val="1"/>
        <c:minorUnit val="0.5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 b="1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934984154377963"/>
          <c:y val="5.0458715596330278E-2"/>
          <c:w val="0.83194826674063005"/>
          <c:h val="0.6406613324277861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'Methods for extracting betaine '!$B$22</c:f>
              <c:strCache>
                <c:ptCount val="1"/>
                <c:pt idx="0">
                  <c:v>Betaine (%, DW)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'Methods for extracting betaine '!$C$23:$C$30</c:f>
                <c:numCache>
                  <c:formatCode>General</c:formatCode>
                  <c:ptCount val="8"/>
                  <c:pt idx="0">
                    <c:v>2.4769719377696758E-3</c:v>
                  </c:pt>
                  <c:pt idx="1">
                    <c:v>1.476363368997187E-2</c:v>
                  </c:pt>
                  <c:pt idx="2">
                    <c:v>1.6846012153518216E-2</c:v>
                  </c:pt>
                  <c:pt idx="3">
                    <c:v>4.0273557040230029E-3</c:v>
                  </c:pt>
                  <c:pt idx="4">
                    <c:v>2.7491925086262664E-2</c:v>
                  </c:pt>
                  <c:pt idx="5">
                    <c:v>1.6808561867508315E-3</c:v>
                  </c:pt>
                  <c:pt idx="6">
                    <c:v>1.5376588682114611E-2</c:v>
                  </c:pt>
                  <c:pt idx="7">
                    <c:v>9.7341879009023302E-3</c:v>
                  </c:pt>
                </c:numCache>
              </c:numRef>
            </c:plus>
            <c:minus>
              <c:numRef>
                <c:f>'Methods for extracting betaine '!$C$23:$C$30</c:f>
                <c:numCache>
                  <c:formatCode>General</c:formatCode>
                  <c:ptCount val="8"/>
                  <c:pt idx="0">
                    <c:v>2.4769719377696758E-3</c:v>
                  </c:pt>
                  <c:pt idx="1">
                    <c:v>1.476363368997187E-2</c:v>
                  </c:pt>
                  <c:pt idx="2">
                    <c:v>1.6846012153518216E-2</c:v>
                  </c:pt>
                  <c:pt idx="3">
                    <c:v>4.0273557040230029E-3</c:v>
                  </c:pt>
                  <c:pt idx="4">
                    <c:v>2.7491925086262664E-2</c:v>
                  </c:pt>
                  <c:pt idx="5">
                    <c:v>1.6808561867508315E-3</c:v>
                  </c:pt>
                  <c:pt idx="6">
                    <c:v>1.5376588682114611E-2</c:v>
                  </c:pt>
                  <c:pt idx="7">
                    <c:v>9.7341879009023302E-3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'Methods for extracting betaine '!$A$23:$A$30</c:f>
              <c:strCache>
                <c:ptCount val="8"/>
                <c:pt idx="0">
                  <c:v>Met1-DCM</c:v>
                </c:pt>
                <c:pt idx="1">
                  <c:v>Met2-ModDCM</c:v>
                </c:pt>
                <c:pt idx="2">
                  <c:v>Met3-MDCM</c:v>
                </c:pt>
                <c:pt idx="3">
                  <c:v>Met4-Me</c:v>
                </c:pt>
                <c:pt idx="4">
                  <c:v>Met5-Et</c:v>
                </c:pt>
                <c:pt idx="5">
                  <c:v>Met6-Mb</c:v>
                </c:pt>
                <c:pt idx="6">
                  <c:v>Met7-EtU</c:v>
                </c:pt>
                <c:pt idx="7">
                  <c:v>Met8-UST10E2</c:v>
                </c:pt>
              </c:strCache>
            </c:strRef>
          </c:cat>
          <c:val>
            <c:numRef>
              <c:f>'Methods for extracting betaine '!$B$23:$B$30</c:f>
              <c:numCache>
                <c:formatCode>0.000</c:formatCode>
                <c:ptCount val="8"/>
                <c:pt idx="0">
                  <c:v>0.20535890504635729</c:v>
                </c:pt>
                <c:pt idx="1">
                  <c:v>0.26456662135154652</c:v>
                </c:pt>
                <c:pt idx="2">
                  <c:v>0.16033441215351812</c:v>
                </c:pt>
                <c:pt idx="3">
                  <c:v>7.3940947821781802E-2</c:v>
                </c:pt>
                <c:pt idx="4">
                  <c:v>0.28164883154400255</c:v>
                </c:pt>
                <c:pt idx="5">
                  <c:v>0.12826579256752368</c:v>
                </c:pt>
                <c:pt idx="6">
                  <c:v>0.24720296488931393</c:v>
                </c:pt>
                <c:pt idx="7">
                  <c:v>0.34160882579772778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0F-491E-969A-667A57E4E7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32449808"/>
        <c:axId val="532448496"/>
      </c:barChart>
      <c:catAx>
        <c:axId val="5324498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Extraction method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2448496"/>
        <c:crosses val="autoZero"/>
        <c:auto val="1"/>
        <c:lblAlgn val="ctr"/>
        <c:lblOffset val="100"/>
        <c:noMultiLvlLbl val="0"/>
      </c:catAx>
      <c:valAx>
        <c:axId val="53244849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Betaine (%, DW)</a:t>
                </a:r>
              </a:p>
            </c:rich>
          </c:tx>
          <c:layout>
            <c:manualLayout>
              <c:xMode val="edge"/>
              <c:yMode val="edge"/>
              <c:x val="1.8264840182648401E-2"/>
              <c:y val="0.1593744130607527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24498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12700" cap="flat" cmpd="sng" algn="ctr">
      <a:solidFill>
        <a:schemeClr val="dk1"/>
      </a:solidFill>
      <a:prstDash val="solid"/>
      <a:miter lim="800000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68809230388386"/>
          <c:y val="5.0458715596330278E-2"/>
          <c:w val="0.79980422585515942"/>
          <c:h val="0.5921436827277324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'Methods for extracting betaine '!$B$67</c:f>
              <c:strCache>
                <c:ptCount val="1"/>
                <c:pt idx="0">
                  <c:v>Betaine (%, DW)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'Methods for extracting betaine '!$C$68:$C$79</c:f>
                <c:numCache>
                  <c:formatCode>General</c:formatCode>
                  <c:ptCount val="12"/>
                  <c:pt idx="0">
                    <c:v>4.0578469056364627E-2</c:v>
                  </c:pt>
                  <c:pt idx="1">
                    <c:v>2.2263677316419761E-3</c:v>
                  </c:pt>
                  <c:pt idx="2">
                    <c:v>1.8130046930187202E-2</c:v>
                  </c:pt>
                  <c:pt idx="3">
                    <c:v>1.588179172182265E-2</c:v>
                  </c:pt>
                  <c:pt idx="4">
                    <c:v>4.1992450027188703E-2</c:v>
                  </c:pt>
                  <c:pt idx="5">
                    <c:v>2.8536945873970654E-4</c:v>
                  </c:pt>
                  <c:pt idx="6">
                    <c:v>5.2378552421473927E-2</c:v>
                  </c:pt>
                  <c:pt idx="7">
                    <c:v>1.1841612365651288E-2</c:v>
                  </c:pt>
                  <c:pt idx="8">
                    <c:v>1.6038101068688804E-2</c:v>
                  </c:pt>
                  <c:pt idx="9">
                    <c:v>5.9267719967847632E-3</c:v>
                  </c:pt>
                  <c:pt idx="10">
                    <c:v>1.4495886318026674E-3</c:v>
                  </c:pt>
                  <c:pt idx="11">
                    <c:v>3.0121273006841254E-2</c:v>
                  </c:pt>
                </c:numCache>
              </c:numRef>
            </c:plus>
            <c:minus>
              <c:numRef>
                <c:f>'Methods for extracting betaine '!$C$68:$C$79</c:f>
                <c:numCache>
                  <c:formatCode>General</c:formatCode>
                  <c:ptCount val="12"/>
                  <c:pt idx="0">
                    <c:v>4.0578469056364627E-2</c:v>
                  </c:pt>
                  <c:pt idx="1">
                    <c:v>2.2263677316419761E-3</c:v>
                  </c:pt>
                  <c:pt idx="2">
                    <c:v>1.8130046930187202E-2</c:v>
                  </c:pt>
                  <c:pt idx="3">
                    <c:v>1.588179172182265E-2</c:v>
                  </c:pt>
                  <c:pt idx="4">
                    <c:v>4.1992450027188703E-2</c:v>
                  </c:pt>
                  <c:pt idx="5">
                    <c:v>2.8536945873970654E-4</c:v>
                  </c:pt>
                  <c:pt idx="6">
                    <c:v>5.2378552421473927E-2</c:v>
                  </c:pt>
                  <c:pt idx="7">
                    <c:v>1.1841612365651288E-2</c:v>
                  </c:pt>
                  <c:pt idx="8">
                    <c:v>1.6038101068688804E-2</c:v>
                  </c:pt>
                  <c:pt idx="9">
                    <c:v>5.9267719967847632E-3</c:v>
                  </c:pt>
                  <c:pt idx="10">
                    <c:v>1.4495886318026674E-3</c:v>
                  </c:pt>
                  <c:pt idx="11">
                    <c:v>3.0121273006841254E-2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'Methods for extracting betaine '!$A$68:$A$79</c:f>
              <c:strCache>
                <c:ptCount val="12"/>
                <c:pt idx="0">
                  <c:v>Met8-S2</c:v>
                </c:pt>
                <c:pt idx="1">
                  <c:v>Met8-S40</c:v>
                </c:pt>
                <c:pt idx="2">
                  <c:v>Met8-S1</c:v>
                </c:pt>
                <c:pt idx="3">
                  <c:v>Met8-S20</c:v>
                </c:pt>
                <c:pt idx="4">
                  <c:v>Met8-US2</c:v>
                </c:pt>
                <c:pt idx="5">
                  <c:v>Met8-US40</c:v>
                </c:pt>
                <c:pt idx="6">
                  <c:v>Met8-UST1E2</c:v>
                </c:pt>
                <c:pt idx="7">
                  <c:v>Met8-UST10E1</c:v>
                </c:pt>
                <c:pt idx="8">
                  <c:v>Met8-UST10E3</c:v>
                </c:pt>
                <c:pt idx="9">
                  <c:v>Met8-UST20E1</c:v>
                </c:pt>
                <c:pt idx="10">
                  <c:v>Met8-UST20E2</c:v>
                </c:pt>
                <c:pt idx="11">
                  <c:v>Met8-UST20E3</c:v>
                </c:pt>
              </c:strCache>
            </c:strRef>
          </c:cat>
          <c:val>
            <c:numRef>
              <c:f>'Methods for extracting betaine '!$B$68:$B$79</c:f>
              <c:numCache>
                <c:formatCode>0.000</c:formatCode>
                <c:ptCount val="12"/>
                <c:pt idx="0">
                  <c:v>0.20955248807810389</c:v>
                </c:pt>
                <c:pt idx="1">
                  <c:v>0.21406747957374722</c:v>
                </c:pt>
                <c:pt idx="2">
                  <c:v>0.26660860397716707</c:v>
                </c:pt>
                <c:pt idx="3">
                  <c:v>0.24342480227591234</c:v>
                </c:pt>
                <c:pt idx="4">
                  <c:v>0.16318334997281134</c:v>
                </c:pt>
                <c:pt idx="5">
                  <c:v>0.21885941984633667</c:v>
                </c:pt>
                <c:pt idx="6">
                  <c:v>0.28668260325134931</c:v>
                </c:pt>
                <c:pt idx="7">
                  <c:v>0.29039287396799623</c:v>
                </c:pt>
                <c:pt idx="8">
                  <c:v>0.32537152192848368</c:v>
                </c:pt>
                <c:pt idx="9">
                  <c:v>0.27588960034364074</c:v>
                </c:pt>
                <c:pt idx="10">
                  <c:v>0.33639937945330367</c:v>
                </c:pt>
                <c:pt idx="11">
                  <c:v>0.32586234645316892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90-4DAF-9B16-5AAFD6CE44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32449808"/>
        <c:axId val="532448496"/>
      </c:barChart>
      <c:catAx>
        <c:axId val="5324498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/>
                  <a:t>Extraction method</a:t>
                </a:r>
              </a:p>
            </c:rich>
          </c:tx>
          <c:layout>
            <c:manualLayout>
              <c:xMode val="edge"/>
              <c:yMode val="edge"/>
              <c:x val="0.41846378872457124"/>
              <c:y val="0.909688290110525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32448496"/>
        <c:crosses val="autoZero"/>
        <c:auto val="1"/>
        <c:lblAlgn val="ctr"/>
        <c:lblOffset val="100"/>
        <c:noMultiLvlLbl val="0"/>
      </c:catAx>
      <c:valAx>
        <c:axId val="53244849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/>
                  <a:t>Betaine (%, DW)</a:t>
                </a:r>
              </a:p>
            </c:rich>
          </c:tx>
          <c:layout>
            <c:manualLayout>
              <c:xMode val="edge"/>
              <c:yMode val="edge"/>
              <c:x val="1.8264840182648401E-2"/>
              <c:y val="0.1593744130607527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324498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b="1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100" b="1"/>
              <a:t>Calibration graph of betaine standard solution</a:t>
            </a:r>
          </a:p>
        </c:rich>
      </c:tx>
      <c:layout>
        <c:manualLayout>
          <c:xMode val="edge"/>
          <c:yMode val="edge"/>
          <c:x val="0.21803792250618304"/>
          <c:y val="0.8939671858198341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8604332331500606"/>
          <c:y val="6.0601851851851872E-2"/>
          <c:w val="0.76440113988224678"/>
          <c:h val="0.66901246719160123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270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7.5347353732682143E-2"/>
                  <c:y val="-2.0954247459155712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'Betaine Std'!$G$6:$G$14</c:f>
                <c:numCache>
                  <c:formatCode>General</c:formatCode>
                  <c:ptCount val="9"/>
                  <c:pt idx="0">
                    <c:v>112.42997820866105</c:v>
                  </c:pt>
                  <c:pt idx="1">
                    <c:v>3186.9302628077699</c:v>
                  </c:pt>
                  <c:pt idx="2">
                    <c:v>10230.420910206969</c:v>
                  </c:pt>
                  <c:pt idx="3">
                    <c:v>44042.145866204111</c:v>
                  </c:pt>
                  <c:pt idx="4">
                    <c:v>25988.29552894918</c:v>
                  </c:pt>
                  <c:pt idx="5">
                    <c:v>1326.5323215059632</c:v>
                  </c:pt>
                  <c:pt idx="6">
                    <c:v>19854.14420215588</c:v>
                  </c:pt>
                  <c:pt idx="7">
                    <c:v>103601.75004554701</c:v>
                  </c:pt>
                  <c:pt idx="8">
                    <c:v>185839.68291110487</c:v>
                  </c:pt>
                </c:numCache>
              </c:numRef>
            </c:plus>
            <c:minus>
              <c:numRef>
                <c:f>'Betaine Std'!$G$6:$G$14</c:f>
                <c:numCache>
                  <c:formatCode>General</c:formatCode>
                  <c:ptCount val="9"/>
                  <c:pt idx="0">
                    <c:v>112.42997820866105</c:v>
                  </c:pt>
                  <c:pt idx="1">
                    <c:v>3186.9302628077699</c:v>
                  </c:pt>
                  <c:pt idx="2">
                    <c:v>10230.420910206969</c:v>
                  </c:pt>
                  <c:pt idx="3">
                    <c:v>44042.145866204111</c:v>
                  </c:pt>
                  <c:pt idx="4">
                    <c:v>25988.29552894918</c:v>
                  </c:pt>
                  <c:pt idx="5">
                    <c:v>1326.5323215059632</c:v>
                  </c:pt>
                  <c:pt idx="6">
                    <c:v>19854.14420215588</c:v>
                  </c:pt>
                  <c:pt idx="7">
                    <c:v>103601.75004554701</c:v>
                  </c:pt>
                  <c:pt idx="8">
                    <c:v>185839.68291110487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'Betaine Std'!$C$6:$C$14</c:f>
              <c:numCache>
                <c:formatCode>General</c:formatCode>
                <c:ptCount val="9"/>
                <c:pt idx="0">
                  <c:v>2.5000000000000001E-2</c:v>
                </c:pt>
                <c:pt idx="1">
                  <c:v>0.05</c:v>
                </c:pt>
                <c:pt idx="2">
                  <c:v>0.1</c:v>
                </c:pt>
                <c:pt idx="3">
                  <c:v>0.2</c:v>
                </c:pt>
                <c:pt idx="4">
                  <c:v>0.3</c:v>
                </c:pt>
                <c:pt idx="5">
                  <c:v>0.4</c:v>
                </c:pt>
                <c:pt idx="6">
                  <c:v>0.5</c:v>
                </c:pt>
                <c:pt idx="7">
                  <c:v>1</c:v>
                </c:pt>
                <c:pt idx="8">
                  <c:v>2</c:v>
                </c:pt>
              </c:numCache>
            </c:numRef>
          </c:xVal>
          <c:yVal>
            <c:numRef>
              <c:f>'Betaine Std'!$F$6:$F$14</c:f>
              <c:numCache>
                <c:formatCode>0</c:formatCode>
                <c:ptCount val="9"/>
                <c:pt idx="0">
                  <c:v>50081.5</c:v>
                </c:pt>
                <c:pt idx="1">
                  <c:v>103807.5</c:v>
                </c:pt>
                <c:pt idx="2">
                  <c:v>245623</c:v>
                </c:pt>
                <c:pt idx="3">
                  <c:v>608214.5</c:v>
                </c:pt>
                <c:pt idx="4">
                  <c:v>886883.5</c:v>
                </c:pt>
                <c:pt idx="5">
                  <c:v>1266909</c:v>
                </c:pt>
                <c:pt idx="6">
                  <c:v>1646935</c:v>
                </c:pt>
                <c:pt idx="7">
                  <c:v>3378466.5</c:v>
                </c:pt>
                <c:pt idx="8">
                  <c:v>6900226.5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F45-4813-A135-5BF79306A7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2109360"/>
        <c:axId val="402110016"/>
      </c:scatterChart>
      <c:valAx>
        <c:axId val="402109360"/>
        <c:scaling>
          <c:orientation val="minMax"/>
          <c:max val="2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>
                    <a:solidFill>
                      <a:sysClr val="windowText" lastClr="000000"/>
                    </a:solidFill>
                  </a:rPr>
                  <a:t>Betaine content (umol)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02110016"/>
        <c:crosses val="autoZero"/>
        <c:crossBetween val="midCat"/>
      </c:valAx>
      <c:valAx>
        <c:axId val="402110016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mAU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021093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GB" sz="1200" b="0">
                <a:solidFill>
                  <a:schemeClr val="tx1"/>
                </a:solidFill>
              </a:rPr>
              <a:t>Calibration curve of carnitine standard solution </a:t>
            </a:r>
          </a:p>
        </c:rich>
      </c:tx>
      <c:layout>
        <c:manualLayout>
          <c:xMode val="edge"/>
          <c:yMode val="edge"/>
          <c:x val="0.12642255193679197"/>
          <c:y val="0.9027777777777777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0051651438307053"/>
          <c:y val="6.0648148148148159E-2"/>
          <c:w val="0.74331997973937469"/>
          <c:h val="0.67864975211431899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4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>
                    <a:alpha val="90000"/>
                  </a:schemeClr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7.4406167979002624E-2"/>
                  <c:y val="-5.1636045494313214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'Carnitine Std'!$G$7:$G$15</c:f>
                <c:numCache>
                  <c:formatCode>General</c:formatCode>
                  <c:ptCount val="9"/>
                  <c:pt idx="0">
                    <c:v>6878.0276606015477</c:v>
                  </c:pt>
                  <c:pt idx="1">
                    <c:v>4331.7361415487903</c:v>
                  </c:pt>
                  <c:pt idx="2">
                    <c:v>27773.033044664026</c:v>
                  </c:pt>
                  <c:pt idx="3">
                    <c:v>70631.482159161853</c:v>
                  </c:pt>
                  <c:pt idx="4">
                    <c:v>30424.683474113579</c:v>
                  </c:pt>
                  <c:pt idx="5">
                    <c:v>97196.069714778074</c:v>
                  </c:pt>
                  <c:pt idx="6">
                    <c:v>21724.441638394299</c:v>
                  </c:pt>
                  <c:pt idx="7">
                    <c:v>37758.087901799263</c:v>
                  </c:pt>
                  <c:pt idx="8">
                    <c:v>171948.57019469514</c:v>
                  </c:pt>
                </c:numCache>
              </c:numRef>
            </c:plus>
            <c:minus>
              <c:numRef>
                <c:f>'Carnitine Std'!$G$7:$G$15</c:f>
                <c:numCache>
                  <c:formatCode>General</c:formatCode>
                  <c:ptCount val="9"/>
                  <c:pt idx="0">
                    <c:v>6878.0276606015477</c:v>
                  </c:pt>
                  <c:pt idx="1">
                    <c:v>4331.7361415487903</c:v>
                  </c:pt>
                  <c:pt idx="2">
                    <c:v>27773.033044664026</c:v>
                  </c:pt>
                  <c:pt idx="3">
                    <c:v>70631.482159161853</c:v>
                  </c:pt>
                  <c:pt idx="4">
                    <c:v>30424.683474113579</c:v>
                  </c:pt>
                  <c:pt idx="5">
                    <c:v>97196.069714778074</c:v>
                  </c:pt>
                  <c:pt idx="6">
                    <c:v>21724.441638394299</c:v>
                  </c:pt>
                  <c:pt idx="7">
                    <c:v>37758.087901799263</c:v>
                  </c:pt>
                  <c:pt idx="8">
                    <c:v>171948.57019469514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'Carnitine Std'!$C$7:$C$15</c:f>
              <c:numCache>
                <c:formatCode>General</c:formatCode>
                <c:ptCount val="9"/>
                <c:pt idx="0">
                  <c:v>2.5000000000000001E-2</c:v>
                </c:pt>
                <c:pt idx="1">
                  <c:v>0.05</c:v>
                </c:pt>
                <c:pt idx="2">
                  <c:v>0.1</c:v>
                </c:pt>
                <c:pt idx="3">
                  <c:v>0.2</c:v>
                </c:pt>
                <c:pt idx="4">
                  <c:v>0.3</c:v>
                </c:pt>
                <c:pt idx="5">
                  <c:v>0.4</c:v>
                </c:pt>
                <c:pt idx="6">
                  <c:v>0.5</c:v>
                </c:pt>
                <c:pt idx="7">
                  <c:v>1</c:v>
                </c:pt>
                <c:pt idx="8">
                  <c:v>2</c:v>
                </c:pt>
              </c:numCache>
            </c:numRef>
          </c:xVal>
          <c:yVal>
            <c:numRef>
              <c:f>'Carnitine Std'!$F$7:$F$15</c:f>
              <c:numCache>
                <c:formatCode>0</c:formatCode>
                <c:ptCount val="9"/>
                <c:pt idx="0">
                  <c:v>80104.5</c:v>
                </c:pt>
                <c:pt idx="1">
                  <c:v>164515</c:v>
                </c:pt>
                <c:pt idx="2">
                  <c:v>326766.5</c:v>
                </c:pt>
                <c:pt idx="3">
                  <c:v>611631</c:v>
                </c:pt>
                <c:pt idx="4">
                  <c:v>973005.5</c:v>
                </c:pt>
                <c:pt idx="5">
                  <c:v>1350722</c:v>
                </c:pt>
                <c:pt idx="6">
                  <c:v>1663145.5</c:v>
                </c:pt>
                <c:pt idx="7">
                  <c:v>3559509</c:v>
                </c:pt>
                <c:pt idx="8">
                  <c:v>7529174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FB8-4CBB-9A69-9F49DA8212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3414840"/>
        <c:axId val="253416480"/>
      </c:scatterChart>
      <c:valAx>
        <c:axId val="2534148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Carnitine (mmol)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solidFill>
            <a:schemeClr val="bg1"/>
          </a:solidFill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53416480"/>
        <c:crosses val="autoZero"/>
        <c:crossBetween val="midCat"/>
      </c:valAx>
      <c:valAx>
        <c:axId val="253416480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mAU</a:t>
                </a:r>
              </a:p>
            </c:rich>
          </c:tx>
          <c:layout>
            <c:manualLayout>
              <c:xMode val="edge"/>
              <c:yMode val="edge"/>
              <c:x val="9.5195995237437447E-3"/>
              <c:y val="0.3346489501312335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534148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GB" sz="1200">
                <a:solidFill>
                  <a:sysClr val="windowText" lastClr="000000"/>
                </a:solidFill>
              </a:rPr>
              <a:t>Calibration graph of betaine standard in a mixture of betaine and carnitine </a:t>
            </a:r>
          </a:p>
        </c:rich>
      </c:tx>
      <c:layout>
        <c:manualLayout>
          <c:xMode val="edge"/>
          <c:yMode val="edge"/>
          <c:x val="0.16613666747153988"/>
          <c:y val="0.8287037037037037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1251903309694384"/>
          <c:y val="3.7870370370370374E-2"/>
          <c:w val="0.72366165717535957"/>
          <c:h val="0.54790123882217123"/>
        </c:manualLayout>
      </c:layout>
      <c:scatterChart>
        <c:scatterStyle val="lineMarker"/>
        <c:varyColors val="0"/>
        <c:ser>
          <c:idx val="0"/>
          <c:order val="0"/>
          <c:tx>
            <c:strRef>
              <c:f>'Betaine&amp;carnitine in a mixture'!$D$7</c:f>
              <c:strCache>
                <c:ptCount val="1"/>
                <c:pt idx="0">
                  <c:v>Betaine 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270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2.4865084136792007E-2"/>
                  <c:y val="0.2104389034703995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'Betaine&amp;carnitine in a mixture'!$C$8:$C$14</c:f>
              <c:numCache>
                <c:formatCode>General</c:formatCode>
                <c:ptCount val="7"/>
                <c:pt idx="0">
                  <c:v>0.05</c:v>
                </c:pt>
                <c:pt idx="1">
                  <c:v>0.1</c:v>
                </c:pt>
                <c:pt idx="2">
                  <c:v>0.2</c:v>
                </c:pt>
                <c:pt idx="3">
                  <c:v>0.4</c:v>
                </c:pt>
                <c:pt idx="4">
                  <c:v>0.5</c:v>
                </c:pt>
                <c:pt idx="5">
                  <c:v>1</c:v>
                </c:pt>
                <c:pt idx="6">
                  <c:v>2</c:v>
                </c:pt>
              </c:numCache>
            </c:numRef>
          </c:xVal>
          <c:yVal>
            <c:numRef>
              <c:f>'Betaine&amp;carnitine in a mixture'!$D$8:$D$14</c:f>
              <c:numCache>
                <c:formatCode>General</c:formatCode>
                <c:ptCount val="7"/>
                <c:pt idx="0">
                  <c:v>66406</c:v>
                </c:pt>
                <c:pt idx="1">
                  <c:v>145877</c:v>
                </c:pt>
                <c:pt idx="2">
                  <c:v>280695</c:v>
                </c:pt>
                <c:pt idx="3">
                  <c:v>595419</c:v>
                </c:pt>
                <c:pt idx="4">
                  <c:v>737362</c:v>
                </c:pt>
                <c:pt idx="5">
                  <c:v>1470272</c:v>
                </c:pt>
                <c:pt idx="6">
                  <c:v>2833338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5C5-48F9-A615-DC9CEA16BE5A}"/>
            </c:ext>
          </c:extLst>
        </c:ser>
        <c:ser>
          <c:idx val="1"/>
          <c:order val="1"/>
          <c:tx>
            <c:strRef>
              <c:f>'Betaine&amp;carnitine in a mixture'!$E$7</c:f>
              <c:strCache>
                <c:ptCount val="1"/>
                <c:pt idx="0">
                  <c:v>Carnitine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2700" cap="rnd">
                <a:solidFill>
                  <a:schemeClr val="accent2">
                    <a:alpha val="97000"/>
                  </a:schemeClr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0.21849893878260618"/>
                  <c:y val="3.6203703703703703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'Betaine&amp;carnitine in a mixture'!$C$8:$C$14</c:f>
              <c:numCache>
                <c:formatCode>General</c:formatCode>
                <c:ptCount val="7"/>
                <c:pt idx="0">
                  <c:v>0.05</c:v>
                </c:pt>
                <c:pt idx="1">
                  <c:v>0.1</c:v>
                </c:pt>
                <c:pt idx="2">
                  <c:v>0.2</c:v>
                </c:pt>
                <c:pt idx="3">
                  <c:v>0.4</c:v>
                </c:pt>
                <c:pt idx="4">
                  <c:v>0.5</c:v>
                </c:pt>
                <c:pt idx="5">
                  <c:v>1</c:v>
                </c:pt>
                <c:pt idx="6">
                  <c:v>2</c:v>
                </c:pt>
              </c:numCache>
            </c:numRef>
          </c:xVal>
          <c:yVal>
            <c:numRef>
              <c:f>'Betaine&amp;carnitine in a mixture'!$E$8:$E$14</c:f>
              <c:numCache>
                <c:formatCode>General</c:formatCode>
                <c:ptCount val="7"/>
                <c:pt idx="0">
                  <c:v>83044</c:v>
                </c:pt>
                <c:pt idx="1">
                  <c:v>178005</c:v>
                </c:pt>
                <c:pt idx="2">
                  <c:v>324417</c:v>
                </c:pt>
                <c:pt idx="3">
                  <c:v>733231</c:v>
                </c:pt>
                <c:pt idx="4">
                  <c:v>903544</c:v>
                </c:pt>
                <c:pt idx="5">
                  <c:v>1800118</c:v>
                </c:pt>
                <c:pt idx="6">
                  <c:v>3570284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5C5-48F9-A615-DC9CEA16BE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6290064"/>
        <c:axId val="276289736"/>
      </c:scatterChart>
      <c:valAx>
        <c:axId val="276290064"/>
        <c:scaling>
          <c:orientation val="minMax"/>
          <c:max val="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Betaine (umol)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76289736"/>
        <c:crosses val="autoZero"/>
        <c:crossBetween val="midCat"/>
      </c:valAx>
      <c:valAx>
        <c:axId val="27628973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mAU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762900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16620678164999383"/>
          <c:y val="0.72529885077275646"/>
          <c:w val="0.80435439590290403"/>
          <c:h val="0.1102500043074484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GB" sz="1200">
                <a:solidFill>
                  <a:sysClr val="windowText" lastClr="000000"/>
                </a:solidFill>
              </a:rPr>
              <a:t>Calibration graph of betaine standard in a mixture of betaine and carnitine </a:t>
            </a:r>
          </a:p>
        </c:rich>
      </c:tx>
      <c:layout>
        <c:manualLayout>
          <c:xMode val="edge"/>
          <c:yMode val="edge"/>
          <c:x val="0.16613666747153988"/>
          <c:y val="0.8287037037037037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0883918029105608"/>
          <c:y val="3.787026621672291E-2"/>
          <c:w val="0.72366165717535957"/>
          <c:h val="0.54004840304052903"/>
        </c:manualLayout>
      </c:layout>
      <c:scatterChart>
        <c:scatterStyle val="lineMarker"/>
        <c:varyColors val="0"/>
        <c:ser>
          <c:idx val="0"/>
          <c:order val="0"/>
          <c:tx>
            <c:strRef>
              <c:f>'Betaine&amp;carnitine in a mixture'!$D$25</c:f>
              <c:strCache>
                <c:ptCount val="1"/>
                <c:pt idx="0">
                  <c:v>Betaine 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4.3821251874334478E-2"/>
                  <c:y val="0.2574325605132691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'Betaine&amp;carnitine in a mixture'!$C$26:$C$32</c:f>
              <c:numCache>
                <c:formatCode>General</c:formatCode>
                <c:ptCount val="7"/>
                <c:pt idx="0">
                  <c:v>0.05</c:v>
                </c:pt>
                <c:pt idx="1">
                  <c:v>0.1</c:v>
                </c:pt>
                <c:pt idx="2">
                  <c:v>0.2</c:v>
                </c:pt>
                <c:pt idx="3">
                  <c:v>0.4</c:v>
                </c:pt>
                <c:pt idx="4">
                  <c:v>1</c:v>
                </c:pt>
                <c:pt idx="5">
                  <c:v>2</c:v>
                </c:pt>
                <c:pt idx="6">
                  <c:v>3.6</c:v>
                </c:pt>
              </c:numCache>
            </c:numRef>
          </c:xVal>
          <c:yVal>
            <c:numRef>
              <c:f>'Betaine&amp;carnitine in a mixture'!$D$26:$D$32</c:f>
              <c:numCache>
                <c:formatCode>General</c:formatCode>
                <c:ptCount val="7"/>
                <c:pt idx="0">
                  <c:v>89815</c:v>
                </c:pt>
                <c:pt idx="1">
                  <c:v>156113</c:v>
                </c:pt>
                <c:pt idx="2">
                  <c:v>253017</c:v>
                </c:pt>
                <c:pt idx="3">
                  <c:v>510069</c:v>
                </c:pt>
                <c:pt idx="4">
                  <c:v>1774880</c:v>
                </c:pt>
                <c:pt idx="5">
                  <c:v>3525996</c:v>
                </c:pt>
                <c:pt idx="6">
                  <c:v>5429702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5AF-40B8-87F6-0D314C296691}"/>
            </c:ext>
          </c:extLst>
        </c:ser>
        <c:ser>
          <c:idx val="1"/>
          <c:order val="1"/>
          <c:tx>
            <c:strRef>
              <c:f>'Betaine&amp;carnitine in a mixture'!$E$25</c:f>
              <c:strCache>
                <c:ptCount val="1"/>
                <c:pt idx="0">
                  <c:v>Carnitine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0.10074364899419772"/>
                  <c:y val="2.6944444444444444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'Betaine&amp;carnitine in a mixture'!$C$26:$C$32</c:f>
              <c:numCache>
                <c:formatCode>General</c:formatCode>
                <c:ptCount val="7"/>
                <c:pt idx="0">
                  <c:v>0.05</c:v>
                </c:pt>
                <c:pt idx="1">
                  <c:v>0.1</c:v>
                </c:pt>
                <c:pt idx="2">
                  <c:v>0.2</c:v>
                </c:pt>
                <c:pt idx="3">
                  <c:v>0.4</c:v>
                </c:pt>
                <c:pt idx="4">
                  <c:v>1</c:v>
                </c:pt>
                <c:pt idx="5">
                  <c:v>2</c:v>
                </c:pt>
                <c:pt idx="6">
                  <c:v>3.6</c:v>
                </c:pt>
              </c:numCache>
            </c:numRef>
          </c:xVal>
          <c:yVal>
            <c:numRef>
              <c:f>'Betaine&amp;carnitine in a mixture'!$E$26:$E$32</c:f>
              <c:numCache>
                <c:formatCode>General</c:formatCode>
                <c:ptCount val="7"/>
                <c:pt idx="0">
                  <c:v>109582</c:v>
                </c:pt>
                <c:pt idx="1">
                  <c:v>196192</c:v>
                </c:pt>
                <c:pt idx="2">
                  <c:v>266410</c:v>
                </c:pt>
                <c:pt idx="3">
                  <c:v>690348</c:v>
                </c:pt>
                <c:pt idx="4">
                  <c:v>1855206</c:v>
                </c:pt>
                <c:pt idx="5">
                  <c:v>3727863</c:v>
                </c:pt>
                <c:pt idx="6">
                  <c:v>6769826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5AF-40B8-87F6-0D314C2966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6290064"/>
        <c:axId val="276289736"/>
      </c:scatterChart>
      <c:valAx>
        <c:axId val="276290064"/>
        <c:scaling>
          <c:orientation val="minMax"/>
          <c:max val="4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Betaine/carnitine (umol)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76289736"/>
        <c:crosses val="autoZero"/>
        <c:crossBetween val="midCat"/>
      </c:valAx>
      <c:valAx>
        <c:axId val="27628973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mAU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762900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5.2105266970423544E-2"/>
          <c:y val="0.73060299280771723"/>
          <c:w val="0.85531079544219801"/>
          <c:h val="9.623683403210964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wmf"/><Relationship Id="rId13" Type="http://schemas.openxmlformats.org/officeDocument/2006/relationships/image" Target="../media/image13.wmf"/><Relationship Id="rId3" Type="http://schemas.openxmlformats.org/officeDocument/2006/relationships/image" Target="../media/image3.wmf"/><Relationship Id="rId7" Type="http://schemas.openxmlformats.org/officeDocument/2006/relationships/image" Target="../media/image7.wmf"/><Relationship Id="rId12" Type="http://schemas.openxmlformats.org/officeDocument/2006/relationships/image" Target="../media/image12.wmf"/><Relationship Id="rId2" Type="http://schemas.openxmlformats.org/officeDocument/2006/relationships/image" Target="../media/image2.wmf"/><Relationship Id="rId1" Type="http://schemas.openxmlformats.org/officeDocument/2006/relationships/image" Target="../media/image1.wmf"/><Relationship Id="rId6" Type="http://schemas.openxmlformats.org/officeDocument/2006/relationships/image" Target="../media/image6.wmf"/><Relationship Id="rId11" Type="http://schemas.openxmlformats.org/officeDocument/2006/relationships/image" Target="../media/image11.wmf"/><Relationship Id="rId5" Type="http://schemas.openxmlformats.org/officeDocument/2006/relationships/image" Target="../media/image5.wmf"/><Relationship Id="rId15" Type="http://schemas.openxmlformats.org/officeDocument/2006/relationships/chart" Target="../charts/chart1.xml"/><Relationship Id="rId10" Type="http://schemas.openxmlformats.org/officeDocument/2006/relationships/image" Target="../media/image10.wmf"/><Relationship Id="rId4" Type="http://schemas.openxmlformats.org/officeDocument/2006/relationships/image" Target="../media/image4.wmf"/><Relationship Id="rId9" Type="http://schemas.openxmlformats.org/officeDocument/2006/relationships/image" Target="../media/image9.wmf"/><Relationship Id="rId14" Type="http://schemas.openxmlformats.org/officeDocument/2006/relationships/image" Target="../media/image14.wmf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22.wmf"/><Relationship Id="rId13" Type="http://schemas.openxmlformats.org/officeDocument/2006/relationships/image" Target="../media/image27.wmf"/><Relationship Id="rId3" Type="http://schemas.openxmlformats.org/officeDocument/2006/relationships/image" Target="../media/image17.wmf"/><Relationship Id="rId7" Type="http://schemas.openxmlformats.org/officeDocument/2006/relationships/image" Target="../media/image21.wmf"/><Relationship Id="rId12" Type="http://schemas.openxmlformats.org/officeDocument/2006/relationships/image" Target="../media/image26.wmf"/><Relationship Id="rId2" Type="http://schemas.openxmlformats.org/officeDocument/2006/relationships/image" Target="../media/image16.wmf"/><Relationship Id="rId1" Type="http://schemas.openxmlformats.org/officeDocument/2006/relationships/image" Target="../media/image15.wmf"/><Relationship Id="rId6" Type="http://schemas.openxmlformats.org/officeDocument/2006/relationships/image" Target="../media/image20.wmf"/><Relationship Id="rId11" Type="http://schemas.openxmlformats.org/officeDocument/2006/relationships/image" Target="../media/image25.wmf"/><Relationship Id="rId5" Type="http://schemas.openxmlformats.org/officeDocument/2006/relationships/image" Target="../media/image19.wmf"/><Relationship Id="rId10" Type="http://schemas.openxmlformats.org/officeDocument/2006/relationships/image" Target="../media/image24.wmf"/><Relationship Id="rId4" Type="http://schemas.openxmlformats.org/officeDocument/2006/relationships/image" Target="../media/image18.wmf"/><Relationship Id="rId9" Type="http://schemas.openxmlformats.org/officeDocument/2006/relationships/image" Target="../media/image23.wmf"/><Relationship Id="rId14" Type="http://schemas.openxmlformats.org/officeDocument/2006/relationships/image" Target="../media/image28.w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4" Type="http://schemas.openxmlformats.org/officeDocument/2006/relationships/chart" Target="../charts/chart11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2</xdr:row>
      <xdr:rowOff>57150</xdr:rowOff>
    </xdr:from>
    <xdr:to>
      <xdr:col>8</xdr:col>
      <xdr:colOff>165100</xdr:colOff>
      <xdr:row>8</xdr:row>
      <xdr:rowOff>50800</xdr:rowOff>
    </xdr:to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D265D7E5-CD90-4A1B-87AB-A86A323D94BE}"/>
            </a:ext>
          </a:extLst>
        </xdr:cNvPr>
        <xdr:cNvSpPr txBox="1"/>
      </xdr:nvSpPr>
      <xdr:spPr>
        <a:xfrm>
          <a:off x="76200" y="431800"/>
          <a:ext cx="4965700" cy="11303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Derivatisation:</a:t>
          </a: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Betaine and carnitine standard solutions were derivatised with a mixture of </a:t>
          </a:r>
        </a:p>
        <a:p>
          <a:r>
            <a:rPr lang="en-GB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2-Bromo-2'-acetonaphthone 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(0.05 M) and 0.0025 M 18-crown-6 in N-methyl -2 pyrrolidone) (0.2 mL ~ 1x10</a:t>
          </a:r>
          <a:r>
            <a:rPr lang="en-GB" sz="110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-5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moles) + KH</a:t>
          </a:r>
          <a:r>
            <a:rPr lang="en-GB" sz="1100" baseline="-25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PO</a:t>
          </a:r>
          <a:r>
            <a:rPr lang="en-GB" sz="1100" baseline="-25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(0.1 M, 0.1 mL + heat (4 h, 80</a:t>
          </a:r>
          <a:r>
            <a:rPr lang="en-GB" sz="110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◦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C) in NMP, and eluted with 22 mM Choline chloride in 10% H</a:t>
          </a:r>
          <a:r>
            <a:rPr lang="en-GB" sz="1100" baseline="-25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O/90% ACN at a flow rate of 1.9 ml/min (Injection 5 µL) at 40</a:t>
          </a:r>
          <a:r>
            <a:rPr lang="en-GB" sz="110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◦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C.</a:t>
          </a:r>
        </a:p>
        <a:p>
          <a:endParaRPr lang="en-GB" sz="1100"/>
        </a:p>
      </xdr:txBody>
    </xdr:sp>
    <xdr:clientData/>
  </xdr:twoCellAnchor>
  <xdr:twoCellAnchor>
    <xdr:from>
      <xdr:col>0</xdr:col>
      <xdr:colOff>6350</xdr:colOff>
      <xdr:row>0</xdr:row>
      <xdr:rowOff>31750</xdr:rowOff>
    </xdr:from>
    <xdr:to>
      <xdr:col>11</xdr:col>
      <xdr:colOff>546100</xdr:colOff>
      <xdr:row>2</xdr:row>
      <xdr:rowOff>0</xdr:rowOff>
    </xdr:to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A4DD8971-59B5-4702-9CE5-2CAAAAE7B77E}"/>
            </a:ext>
          </a:extLst>
        </xdr:cNvPr>
        <xdr:cNvSpPr txBox="1"/>
      </xdr:nvSpPr>
      <xdr:spPr>
        <a:xfrm>
          <a:off x="6350" y="31750"/>
          <a:ext cx="7245350" cy="3429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400" b="1">
              <a:solidFill>
                <a:schemeClr val="tx1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Calibration curve of betaine and carnitine in a mixture of betaine and carnitine solution</a:t>
          </a:r>
        </a:p>
      </xdr:txBody>
    </xdr:sp>
    <xdr:clientData/>
  </xdr:twoCellAnchor>
  <xdr:twoCellAnchor>
    <xdr:from>
      <xdr:col>0</xdr:col>
      <xdr:colOff>82550</xdr:colOff>
      <xdr:row>10</xdr:row>
      <xdr:rowOff>50800</xdr:rowOff>
    </xdr:from>
    <xdr:to>
      <xdr:col>7</xdr:col>
      <xdr:colOff>603250</xdr:colOff>
      <xdr:row>82</xdr:row>
      <xdr:rowOff>12700</xdr:rowOff>
    </xdr:to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9105342C-848F-4CC0-9534-F2F61C6D71D3}"/>
            </a:ext>
          </a:extLst>
        </xdr:cNvPr>
        <xdr:cNvSpPr txBox="1"/>
      </xdr:nvSpPr>
      <xdr:spPr>
        <a:xfrm>
          <a:off x="82550" y="1930400"/>
          <a:ext cx="4787900" cy="132207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</a:t>
          </a:r>
          <a:r>
            <a:rPr lang="en-GB" sz="1100" baseline="-25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 Betaine and </a:t>
          </a: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carnitine Std</a:t>
          </a: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(2.5x10</a:t>
          </a:r>
          <a:r>
            <a:rPr lang="en-GB" sz="110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-8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moles) </a:t>
          </a: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</a:t>
          </a:r>
          <a:r>
            <a:rPr lang="en-GB" sz="1100" baseline="-25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 Betaine and </a:t>
          </a: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carnitine Std</a:t>
          </a: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(5x10</a:t>
          </a:r>
          <a:r>
            <a:rPr lang="en-GB" sz="110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-8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moles) </a:t>
          </a: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</a:t>
          </a:r>
          <a:r>
            <a:rPr lang="en-GB" sz="1100" baseline="-25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 Betaine and </a:t>
          </a: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carnitine Std</a:t>
          </a: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(1x10</a:t>
          </a:r>
          <a:r>
            <a:rPr lang="en-GB" sz="110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-7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moles) </a:t>
          </a: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</a:t>
          </a:r>
          <a:r>
            <a:rPr lang="en-GB" sz="1100" baseline="-25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 Betaine and </a:t>
          </a: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carnitine Std</a:t>
          </a: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(1.5x10</a:t>
          </a:r>
          <a:r>
            <a:rPr lang="en-GB" sz="110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-7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moles) </a:t>
          </a: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</a:t>
          </a:r>
          <a:r>
            <a:rPr lang="en-GB" sz="1100" baseline="-25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 Betaine and </a:t>
          </a: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carnitine Std</a:t>
          </a: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(2x10</a:t>
          </a:r>
          <a:r>
            <a:rPr lang="en-GB" sz="110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-7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moles) </a:t>
          </a: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</a:t>
          </a:r>
          <a:r>
            <a:rPr lang="en-GB" sz="1100" baseline="-25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6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 Betaine and </a:t>
          </a: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carnitine Std </a:t>
          </a: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(2.5x10</a:t>
          </a:r>
          <a:r>
            <a:rPr lang="en-GB" sz="110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-7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moles) </a:t>
          </a: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</a:t>
          </a:r>
          <a:r>
            <a:rPr lang="en-GB" sz="1100" baseline="-25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7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 Betaine and </a:t>
          </a: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carnitine Std</a:t>
          </a: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(5x10</a:t>
          </a:r>
          <a:r>
            <a:rPr lang="en-GB" sz="110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-7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moles) </a:t>
          </a: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</a:t>
          </a:r>
          <a:r>
            <a:rPr lang="en-GB" sz="1100" baseline="-25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8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 Betaine and </a:t>
          </a: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carnitine Std</a:t>
          </a: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(1x10</a:t>
          </a:r>
          <a:r>
            <a:rPr lang="en-GB" sz="110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-6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moles) </a:t>
          </a: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</a:t>
          </a:r>
          <a:r>
            <a:rPr lang="en-GB" sz="1100" baseline="-25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9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 Betaine and </a:t>
          </a: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carnitine Std</a:t>
          </a: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(2x10</a:t>
          </a:r>
          <a:r>
            <a:rPr lang="en-GB" sz="110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-6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moles) </a:t>
          </a: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br>
            <a:rPr lang="en-GB">
              <a:effectLst/>
            </a:rPr>
          </a:b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</a:p>
        <a:p>
          <a:endParaRPr lang="en-GB" sz="1100"/>
        </a:p>
      </xdr:txBody>
    </xdr:sp>
    <xdr:clientData/>
  </xdr:twoCellAnchor>
  <xdr:twoCellAnchor editAs="oneCell">
    <xdr:from>
      <xdr:col>2</xdr:col>
      <xdr:colOff>520700</xdr:colOff>
      <xdr:row>10</xdr:row>
      <xdr:rowOff>88900</xdr:rowOff>
    </xdr:from>
    <xdr:to>
      <xdr:col>7</xdr:col>
      <xdr:colOff>123825</xdr:colOff>
      <xdr:row>18</xdr:row>
      <xdr:rowOff>155575</xdr:rowOff>
    </xdr:to>
    <xdr:pic>
      <xdr:nvPicPr>
        <xdr:cNvPr id="44" name="Picture 43">
          <a:extLst>
            <a:ext uri="{FF2B5EF4-FFF2-40B4-BE49-F238E27FC236}">
              <a16:creationId xmlns:a16="http://schemas.microsoft.com/office/drawing/2014/main" id="{840CBC0A-5C5E-4EA4-BE82-4887548D70B9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39900" y="1968500"/>
          <a:ext cx="2651125" cy="153987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577850</xdr:colOff>
      <xdr:row>19</xdr:row>
      <xdr:rowOff>44450</xdr:rowOff>
    </xdr:from>
    <xdr:to>
      <xdr:col>7</xdr:col>
      <xdr:colOff>152400</xdr:colOff>
      <xdr:row>27</xdr:row>
      <xdr:rowOff>97155</xdr:rowOff>
    </xdr:to>
    <xdr:pic>
      <xdr:nvPicPr>
        <xdr:cNvPr id="45" name="Picture 44">
          <a:extLst>
            <a:ext uri="{FF2B5EF4-FFF2-40B4-BE49-F238E27FC236}">
              <a16:creationId xmlns:a16="http://schemas.microsoft.com/office/drawing/2014/main" id="{A480D0B9-A27F-428C-A3C0-08261D8255B8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7050" y="3581400"/>
          <a:ext cx="2622550" cy="152590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38100</xdr:colOff>
      <xdr:row>27</xdr:row>
      <xdr:rowOff>101600</xdr:rowOff>
    </xdr:from>
    <xdr:to>
      <xdr:col>7</xdr:col>
      <xdr:colOff>187325</xdr:colOff>
      <xdr:row>35</xdr:row>
      <xdr:rowOff>105410</xdr:rowOff>
    </xdr:to>
    <xdr:pic>
      <xdr:nvPicPr>
        <xdr:cNvPr id="46" name="Picture 45">
          <a:extLst>
            <a:ext uri="{FF2B5EF4-FFF2-40B4-BE49-F238E27FC236}">
              <a16:creationId xmlns:a16="http://schemas.microsoft.com/office/drawing/2014/main" id="{070F9276-4A6B-49FC-A5E2-313DAA08D72D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111750"/>
          <a:ext cx="2587625" cy="147701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82550</xdr:colOff>
      <xdr:row>35</xdr:row>
      <xdr:rowOff>165100</xdr:rowOff>
    </xdr:from>
    <xdr:to>
      <xdr:col>7</xdr:col>
      <xdr:colOff>279400</xdr:colOff>
      <xdr:row>43</xdr:row>
      <xdr:rowOff>20955</xdr:rowOff>
    </xdr:to>
    <xdr:pic>
      <xdr:nvPicPr>
        <xdr:cNvPr id="47" name="Picture 46">
          <a:extLst>
            <a:ext uri="{FF2B5EF4-FFF2-40B4-BE49-F238E27FC236}">
              <a16:creationId xmlns:a16="http://schemas.microsoft.com/office/drawing/2014/main" id="{051D83B3-21B3-4B57-86BF-E37D51D5211A}"/>
            </a:ext>
          </a:extLst>
        </xdr:cNvPr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1350" y="6648450"/>
          <a:ext cx="2635250" cy="132905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158750</xdr:colOff>
      <xdr:row>43</xdr:row>
      <xdr:rowOff>76200</xdr:rowOff>
    </xdr:from>
    <xdr:to>
      <xdr:col>7</xdr:col>
      <xdr:colOff>354330</xdr:colOff>
      <xdr:row>50</xdr:row>
      <xdr:rowOff>31750</xdr:rowOff>
    </xdr:to>
    <xdr:pic>
      <xdr:nvPicPr>
        <xdr:cNvPr id="48" name="Picture 47">
          <a:extLst>
            <a:ext uri="{FF2B5EF4-FFF2-40B4-BE49-F238E27FC236}">
              <a16:creationId xmlns:a16="http://schemas.microsoft.com/office/drawing/2014/main" id="{26BAD94F-856E-4EFC-9149-55F835E3248B}"/>
            </a:ext>
          </a:extLst>
        </xdr:cNvPr>
        <xdr:cNvPicPr/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7550" y="8032750"/>
          <a:ext cx="2633980" cy="12446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139700</xdr:colOff>
      <xdr:row>50</xdr:row>
      <xdr:rowOff>95250</xdr:rowOff>
    </xdr:from>
    <xdr:to>
      <xdr:col>7</xdr:col>
      <xdr:colOff>358140</xdr:colOff>
      <xdr:row>57</xdr:row>
      <xdr:rowOff>93980</xdr:rowOff>
    </xdr:to>
    <xdr:pic>
      <xdr:nvPicPr>
        <xdr:cNvPr id="49" name="Picture 48">
          <a:extLst>
            <a:ext uri="{FF2B5EF4-FFF2-40B4-BE49-F238E27FC236}">
              <a16:creationId xmlns:a16="http://schemas.microsoft.com/office/drawing/2014/main" id="{31CD4625-DF05-483F-8940-534C420CD8A9}"/>
            </a:ext>
          </a:extLst>
        </xdr:cNvPr>
        <xdr:cNvPicPr/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8500" y="9340850"/>
          <a:ext cx="2656840" cy="129413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57150</xdr:colOff>
      <xdr:row>57</xdr:row>
      <xdr:rowOff>165100</xdr:rowOff>
    </xdr:from>
    <xdr:to>
      <xdr:col>7</xdr:col>
      <xdr:colOff>289560</xdr:colOff>
      <xdr:row>64</xdr:row>
      <xdr:rowOff>146685</xdr:rowOff>
    </xdr:to>
    <xdr:pic>
      <xdr:nvPicPr>
        <xdr:cNvPr id="50" name="Picture 49">
          <a:extLst>
            <a:ext uri="{FF2B5EF4-FFF2-40B4-BE49-F238E27FC236}">
              <a16:creationId xmlns:a16="http://schemas.microsoft.com/office/drawing/2014/main" id="{B9661164-4C1F-4A5D-B6F0-C099FB2A6729}"/>
            </a:ext>
          </a:extLst>
        </xdr:cNvPr>
        <xdr:cNvPicPr/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5950" y="10699750"/>
          <a:ext cx="2670810" cy="131508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50800</xdr:colOff>
      <xdr:row>65</xdr:row>
      <xdr:rowOff>76200</xdr:rowOff>
    </xdr:from>
    <xdr:to>
      <xdr:col>7</xdr:col>
      <xdr:colOff>271145</xdr:colOff>
      <xdr:row>72</xdr:row>
      <xdr:rowOff>175895</xdr:rowOff>
    </xdr:to>
    <xdr:pic>
      <xdr:nvPicPr>
        <xdr:cNvPr id="51" name="Picture 50">
          <a:extLst>
            <a:ext uri="{FF2B5EF4-FFF2-40B4-BE49-F238E27FC236}">
              <a16:creationId xmlns:a16="http://schemas.microsoft.com/office/drawing/2014/main" id="{CC6A73F4-932F-43CA-944C-35C742AE21F8}"/>
            </a:ext>
          </a:extLst>
        </xdr:cNvPr>
        <xdr:cNvPicPr/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79600" y="12084050"/>
          <a:ext cx="2658745" cy="142049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38100</xdr:colOff>
      <xdr:row>73</xdr:row>
      <xdr:rowOff>127000</xdr:rowOff>
    </xdr:from>
    <xdr:to>
      <xdr:col>7</xdr:col>
      <xdr:colOff>257175</xdr:colOff>
      <xdr:row>81</xdr:row>
      <xdr:rowOff>81280</xdr:rowOff>
    </xdr:to>
    <xdr:pic>
      <xdr:nvPicPr>
        <xdr:cNvPr id="52" name="Picture 51">
          <a:extLst>
            <a:ext uri="{FF2B5EF4-FFF2-40B4-BE49-F238E27FC236}">
              <a16:creationId xmlns:a16="http://schemas.microsoft.com/office/drawing/2014/main" id="{6583EC72-D736-4EF2-A0AB-78379960C44B}"/>
            </a:ext>
          </a:extLst>
        </xdr:cNvPr>
        <xdr:cNvPicPr/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13608050"/>
          <a:ext cx="2657475" cy="142748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8</xdr:col>
      <xdr:colOff>596900</xdr:colOff>
      <xdr:row>2</xdr:row>
      <xdr:rowOff>146050</xdr:rowOff>
    </xdr:from>
    <xdr:to>
      <xdr:col>12</xdr:col>
      <xdr:colOff>187960</xdr:colOff>
      <xdr:row>5</xdr:row>
      <xdr:rowOff>8255</xdr:rowOff>
    </xdr:to>
    <xdr:sp macro="" textlink="">
      <xdr:nvSpPr>
        <xdr:cNvPr id="53" name="Text Box 25">
          <a:extLst>
            <a:ext uri="{FF2B5EF4-FFF2-40B4-BE49-F238E27FC236}">
              <a16:creationId xmlns:a16="http://schemas.microsoft.com/office/drawing/2014/main" id="{2971DC15-A601-4F5F-B730-35E8EB7E5B34}"/>
            </a:ext>
          </a:extLst>
        </xdr:cNvPr>
        <xdr:cNvSpPr txBox="1"/>
      </xdr:nvSpPr>
      <xdr:spPr>
        <a:xfrm>
          <a:off x="5473700" y="520700"/>
          <a:ext cx="2029460" cy="421005"/>
        </a:xfrm>
        <a:prstGeom prst="rect">
          <a:avLst/>
        </a:prstGeom>
        <a:noFill/>
        <a:ln w="6350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>
            <a:spcAft>
              <a:spcPts val="0"/>
            </a:spcAft>
          </a:pPr>
          <a:r>
            <a:rPr lang="en-GB" sz="10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HPLC conditions: 22 mM Choline chloride in 10% H</a:t>
          </a:r>
          <a:r>
            <a:rPr lang="en-GB" sz="1000" baseline="-250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2</a:t>
          </a:r>
          <a:r>
            <a:rPr lang="en-GB" sz="10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O/90% ACN) </a:t>
          </a:r>
          <a:endParaRPr lang="en-GB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9</xdr:col>
      <xdr:colOff>1</xdr:colOff>
      <xdr:row>4</xdr:row>
      <xdr:rowOff>120650</xdr:rowOff>
    </xdr:from>
    <xdr:to>
      <xdr:col>11</xdr:col>
      <xdr:colOff>266701</xdr:colOff>
      <xdr:row>7</xdr:row>
      <xdr:rowOff>87630</xdr:rowOff>
    </xdr:to>
    <xdr:sp macro="" textlink="">
      <xdr:nvSpPr>
        <xdr:cNvPr id="54" name="Text Box 26">
          <a:extLst>
            <a:ext uri="{FF2B5EF4-FFF2-40B4-BE49-F238E27FC236}">
              <a16:creationId xmlns:a16="http://schemas.microsoft.com/office/drawing/2014/main" id="{0167C9B7-297F-46AB-95B8-55C92959BB3E}"/>
            </a:ext>
          </a:extLst>
        </xdr:cNvPr>
        <xdr:cNvSpPr txBox="1"/>
      </xdr:nvSpPr>
      <xdr:spPr>
        <a:xfrm>
          <a:off x="5486401" y="863600"/>
          <a:ext cx="1485900" cy="551180"/>
        </a:xfrm>
        <a:prstGeom prst="rect">
          <a:avLst/>
        </a:prstGeom>
        <a:noFill/>
        <a:ln w="6350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>
            <a:spcAft>
              <a:spcPts val="0"/>
            </a:spcAft>
          </a:pPr>
          <a:r>
            <a:rPr lang="en-GB" sz="10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Injection 5 µL, </a:t>
          </a:r>
          <a:endParaRPr lang="en-GB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spcAft>
              <a:spcPts val="0"/>
            </a:spcAft>
          </a:pPr>
          <a:r>
            <a:rPr lang="en-GB" sz="10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Flow rate 1.9 ml/min, Temperature 40</a:t>
          </a:r>
          <a:r>
            <a:rPr lang="en-GB" sz="1000" baseline="300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◦</a:t>
          </a:r>
          <a:r>
            <a:rPr lang="en-GB" sz="10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C </a:t>
          </a:r>
          <a:endParaRPr lang="en-GB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9</xdr:col>
      <xdr:colOff>101600</xdr:colOff>
      <xdr:row>10</xdr:row>
      <xdr:rowOff>139700</xdr:rowOff>
    </xdr:from>
    <xdr:to>
      <xdr:col>16</xdr:col>
      <xdr:colOff>463550</xdr:colOff>
      <xdr:row>56</xdr:row>
      <xdr:rowOff>31750</xdr:rowOff>
    </xdr:to>
    <xdr:sp macro="" textlink="">
      <xdr:nvSpPr>
        <xdr:cNvPr id="12320" name="TextBox 12319">
          <a:extLst>
            <a:ext uri="{FF2B5EF4-FFF2-40B4-BE49-F238E27FC236}">
              <a16:creationId xmlns:a16="http://schemas.microsoft.com/office/drawing/2014/main" id="{1A88E0FC-B46F-45DA-8079-9CC3BB437520}"/>
            </a:ext>
          </a:extLst>
        </xdr:cNvPr>
        <xdr:cNvSpPr txBox="1"/>
      </xdr:nvSpPr>
      <xdr:spPr>
        <a:xfrm>
          <a:off x="5588000" y="2019300"/>
          <a:ext cx="4629150" cy="83629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r>
            <a:rPr lang="en-GB" sz="1100" b="1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Determination of coefficient of variation (%CV)</a:t>
          </a:r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 1 S</a:t>
          </a:r>
          <a:r>
            <a:rPr lang="en-GB" sz="1100" baseline="-25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7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 Betaine and </a:t>
          </a: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carnitine Std</a:t>
          </a: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(5x10</a:t>
          </a:r>
          <a:r>
            <a:rPr lang="en-GB" sz="110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-7 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moles) </a:t>
          </a: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 2 S</a:t>
          </a:r>
          <a:r>
            <a:rPr lang="en-GB" sz="1100" baseline="-25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7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 Betaine and </a:t>
          </a: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carnitine Std</a:t>
          </a: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(5x10</a:t>
          </a:r>
          <a:r>
            <a:rPr lang="en-GB" sz="110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-7 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moles) </a:t>
          </a: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 3 S</a:t>
          </a:r>
          <a:r>
            <a:rPr lang="en-GB" sz="1100" baseline="-25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7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 Betaine and </a:t>
          </a: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carnitine Std</a:t>
          </a: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(5x10</a:t>
          </a:r>
          <a:r>
            <a:rPr lang="en-GB" sz="110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-7 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moles) </a:t>
          </a: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 4 S</a:t>
          </a:r>
          <a:r>
            <a:rPr lang="en-GB" sz="1100" baseline="-25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7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 Betaine and </a:t>
          </a: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carnitine Std</a:t>
          </a: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(5x10</a:t>
          </a:r>
          <a:r>
            <a:rPr lang="en-GB" sz="110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-7 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moles) </a:t>
          </a: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 5 S</a:t>
          </a:r>
          <a:r>
            <a:rPr lang="en-GB" sz="1100" baseline="-25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7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 Betaine and  </a:t>
          </a: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carnitine Std</a:t>
          </a: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(5x10</a:t>
          </a:r>
          <a:r>
            <a:rPr lang="en-GB" sz="110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-7 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moles) </a:t>
          </a: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/>
        </a:p>
        <a:p>
          <a:endParaRPr lang="en-GB" sz="1100"/>
        </a:p>
        <a:p>
          <a:endParaRPr lang="en-GB" sz="1100"/>
        </a:p>
        <a:p>
          <a:endParaRPr lang="en-GB" sz="1100"/>
        </a:p>
        <a:p>
          <a:endParaRPr lang="en-GB" sz="1100"/>
        </a:p>
        <a:p>
          <a:endParaRPr lang="en-GB" sz="1100"/>
        </a:p>
      </xdr:txBody>
    </xdr:sp>
    <xdr:clientData/>
  </xdr:twoCellAnchor>
  <xdr:twoCellAnchor editAs="oneCell">
    <xdr:from>
      <xdr:col>11</xdr:col>
      <xdr:colOff>292100</xdr:colOff>
      <xdr:row>12</xdr:row>
      <xdr:rowOff>12700</xdr:rowOff>
    </xdr:from>
    <xdr:to>
      <xdr:col>15</xdr:col>
      <xdr:colOff>466725</xdr:colOff>
      <xdr:row>19</xdr:row>
      <xdr:rowOff>179070</xdr:rowOff>
    </xdr:to>
    <xdr:pic>
      <xdr:nvPicPr>
        <xdr:cNvPr id="56" name="Picture 55">
          <a:extLst>
            <a:ext uri="{FF2B5EF4-FFF2-40B4-BE49-F238E27FC236}">
              <a16:creationId xmlns:a16="http://schemas.microsoft.com/office/drawing/2014/main" id="{C6DF75B8-C484-49CC-BE7C-D57812457392}"/>
            </a:ext>
          </a:extLst>
        </xdr:cNvPr>
        <xdr:cNvPicPr/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97700" y="2260600"/>
          <a:ext cx="2613025" cy="145542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11</xdr:col>
      <xdr:colOff>298450</xdr:colOff>
      <xdr:row>19</xdr:row>
      <xdr:rowOff>165100</xdr:rowOff>
    </xdr:from>
    <xdr:to>
      <xdr:col>15</xdr:col>
      <xdr:colOff>494030</xdr:colOff>
      <xdr:row>28</xdr:row>
      <xdr:rowOff>12700</xdr:rowOff>
    </xdr:to>
    <xdr:pic>
      <xdr:nvPicPr>
        <xdr:cNvPr id="57" name="Picture 56">
          <a:extLst>
            <a:ext uri="{FF2B5EF4-FFF2-40B4-BE49-F238E27FC236}">
              <a16:creationId xmlns:a16="http://schemas.microsoft.com/office/drawing/2014/main" id="{5F0873F2-540C-41AA-BADE-A03728F40170}"/>
            </a:ext>
          </a:extLst>
        </xdr:cNvPr>
        <xdr:cNvPicPr/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04050" y="3702050"/>
          <a:ext cx="2633980" cy="1504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11</xdr:col>
      <xdr:colOff>368300</xdr:colOff>
      <xdr:row>28</xdr:row>
      <xdr:rowOff>107950</xdr:rowOff>
    </xdr:from>
    <xdr:to>
      <xdr:col>15</xdr:col>
      <xdr:colOff>608965</xdr:colOff>
      <xdr:row>36</xdr:row>
      <xdr:rowOff>153670</xdr:rowOff>
    </xdr:to>
    <xdr:pic>
      <xdr:nvPicPr>
        <xdr:cNvPr id="58" name="Picture 57">
          <a:extLst>
            <a:ext uri="{FF2B5EF4-FFF2-40B4-BE49-F238E27FC236}">
              <a16:creationId xmlns:a16="http://schemas.microsoft.com/office/drawing/2014/main" id="{194FBEB0-1060-4DD6-A77F-67B15E5D97B2}"/>
            </a:ext>
          </a:extLst>
        </xdr:cNvPr>
        <xdr:cNvPicPr/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73900" y="5302250"/>
          <a:ext cx="2679065" cy="151892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11</xdr:col>
      <xdr:colOff>400050</xdr:colOff>
      <xdr:row>37</xdr:row>
      <xdr:rowOff>57150</xdr:rowOff>
    </xdr:from>
    <xdr:to>
      <xdr:col>16</xdr:col>
      <xdr:colOff>50165</xdr:colOff>
      <xdr:row>45</xdr:row>
      <xdr:rowOff>46990</xdr:rowOff>
    </xdr:to>
    <xdr:pic>
      <xdr:nvPicPr>
        <xdr:cNvPr id="59" name="Picture 58">
          <a:extLst>
            <a:ext uri="{FF2B5EF4-FFF2-40B4-BE49-F238E27FC236}">
              <a16:creationId xmlns:a16="http://schemas.microsoft.com/office/drawing/2014/main" id="{9BB15CD8-EFBB-467E-8B38-08AC85C54679}"/>
            </a:ext>
          </a:extLst>
        </xdr:cNvPr>
        <xdr:cNvPicPr/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05650" y="6908800"/>
          <a:ext cx="2698115" cy="146304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11</xdr:col>
      <xdr:colOff>311150</xdr:colOff>
      <xdr:row>46</xdr:row>
      <xdr:rowOff>50800</xdr:rowOff>
    </xdr:from>
    <xdr:to>
      <xdr:col>15</xdr:col>
      <xdr:colOff>581660</xdr:colOff>
      <xdr:row>54</xdr:row>
      <xdr:rowOff>110490</xdr:rowOff>
    </xdr:to>
    <xdr:pic>
      <xdr:nvPicPr>
        <xdr:cNvPr id="60" name="Picture 59">
          <a:extLst>
            <a:ext uri="{FF2B5EF4-FFF2-40B4-BE49-F238E27FC236}">
              <a16:creationId xmlns:a16="http://schemas.microsoft.com/office/drawing/2014/main" id="{642B42FD-C8C7-49F8-AD38-A4FE02DA7E4E}"/>
            </a:ext>
          </a:extLst>
        </xdr:cNvPr>
        <xdr:cNvPicPr/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16750" y="8559800"/>
          <a:ext cx="2708910" cy="153289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5</xdr:col>
      <xdr:colOff>381000</xdr:colOff>
      <xdr:row>86</xdr:row>
      <xdr:rowOff>101600</xdr:rowOff>
    </xdr:from>
    <xdr:to>
      <xdr:col>10</xdr:col>
      <xdr:colOff>609600</xdr:colOff>
      <xdr:row>101</xdr:row>
      <xdr:rowOff>69850</xdr:rowOff>
    </xdr:to>
    <xdr:graphicFrame macro="">
      <xdr:nvGraphicFramePr>
        <xdr:cNvPr id="61" name="Chart 60">
          <a:extLst>
            <a:ext uri="{FF2B5EF4-FFF2-40B4-BE49-F238E27FC236}">
              <a16:creationId xmlns:a16="http://schemas.microsoft.com/office/drawing/2014/main" id="{A1187F82-3500-4A20-BC9B-6190DC9F46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311150</xdr:colOff>
      <xdr:row>1</xdr:row>
      <xdr:rowOff>114300</xdr:rowOff>
    </xdr:from>
    <xdr:to>
      <xdr:col>12</xdr:col>
      <xdr:colOff>50800</xdr:colOff>
      <xdr:row>6</xdr:row>
      <xdr:rowOff>19050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BEE2B46B-D505-4F4C-A38B-07B99D037EDE}"/>
            </a:ext>
          </a:extLst>
        </xdr:cNvPr>
        <xdr:cNvSpPr txBox="1"/>
      </xdr:nvSpPr>
      <xdr:spPr>
        <a:xfrm>
          <a:off x="311150" y="298450"/>
          <a:ext cx="7054850" cy="8255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Derivatisation of sample: </a:t>
          </a:r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Sample solutions (0.2 mL) were derivatised with a mixture of </a:t>
          </a:r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2-Bromo-2'-acetonaphthone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(0.05 M) and 0.0025 M 18-crown-6 in N-methyl -22 pyrrolidone) (0.2 mL ~ 1x10</a:t>
          </a:r>
          <a:r>
            <a:rPr lang="en-GB" sz="110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-5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moles) + KH</a:t>
          </a:r>
          <a:r>
            <a:rPr lang="en-GB" sz="1100" baseline="-25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PO</a:t>
          </a:r>
          <a:r>
            <a:rPr lang="en-GB" sz="1100" baseline="-25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(0.1 M, 0.1 mL + heat (4 h, 80</a:t>
          </a:r>
          <a:r>
            <a:rPr lang="en-GB" sz="110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◦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C) in NMP, and eluted with 22 mM Choline chloride in 10% H</a:t>
          </a:r>
          <a:r>
            <a:rPr lang="en-GB" sz="1100" baseline="-25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O/90% ACN at a flow rate of 1.9 ml/min (Injection 5 µL) at 40</a:t>
          </a:r>
          <a:r>
            <a:rPr lang="en-GB" sz="110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◦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C.</a:t>
          </a:r>
        </a:p>
        <a:p>
          <a:endParaRPr lang="en-GB" sz="1100"/>
        </a:p>
      </xdr:txBody>
    </xdr:sp>
    <xdr:clientData/>
  </xdr:twoCellAnchor>
  <xdr:twoCellAnchor>
    <xdr:from>
      <xdr:col>0</xdr:col>
      <xdr:colOff>355600</xdr:colOff>
      <xdr:row>8</xdr:row>
      <xdr:rowOff>114300</xdr:rowOff>
    </xdr:from>
    <xdr:to>
      <xdr:col>7</xdr:col>
      <xdr:colOff>63500</xdr:colOff>
      <xdr:row>54</xdr:row>
      <xdr:rowOff>6350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DF831FD-347A-42DC-A186-54F7C2AE1F5B}"/>
            </a:ext>
          </a:extLst>
        </xdr:cNvPr>
        <xdr:cNvSpPr txBox="1"/>
      </xdr:nvSpPr>
      <xdr:spPr>
        <a:xfrm>
          <a:off x="355600" y="1587500"/>
          <a:ext cx="3975100" cy="83629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Cyanobacteria</a:t>
          </a:r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Sample: </a:t>
          </a:r>
        </a:p>
        <a:p>
          <a:r>
            <a:rPr lang="en-GB" sz="1100" b="1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A. elebans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(0.2 mL) (extraction with modification 2)</a:t>
          </a: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en-GB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Sample: </a:t>
          </a:r>
        </a:p>
        <a:p>
          <a:r>
            <a:rPr lang="en-GB" sz="1100" b="1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A. cylindrica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(0.2 mL) (extraction with modification 2)</a:t>
          </a: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en-GB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Sample: </a:t>
          </a:r>
        </a:p>
        <a:p>
          <a:r>
            <a:rPr lang="en-GB" sz="1100" b="1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S. leopoliensis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(0.2 mL) (extraction with modification 2)</a:t>
          </a: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en-GB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Sample: </a:t>
          </a:r>
        </a:p>
        <a:p>
          <a:r>
            <a:rPr lang="en-GB" sz="1100" b="1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Synechococcus sp 7002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(0.2 mL) (extraction with modification 2)</a:t>
          </a: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endParaRPr lang="en-GB" sz="1100"/>
        </a:p>
      </xdr:txBody>
    </xdr:sp>
    <xdr:clientData/>
  </xdr:twoCellAnchor>
  <xdr:twoCellAnchor editAs="oneCell">
    <xdr:from>
      <xdr:col>0</xdr:col>
      <xdr:colOff>438150</xdr:colOff>
      <xdr:row>12</xdr:row>
      <xdr:rowOff>120650</xdr:rowOff>
    </xdr:from>
    <xdr:to>
      <xdr:col>5</xdr:col>
      <xdr:colOff>97790</xdr:colOff>
      <xdr:row>19</xdr:row>
      <xdr:rowOff>146685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A6379D97-0123-49CD-8427-6F01A129350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" y="2330450"/>
          <a:ext cx="2707640" cy="131508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431800</xdr:colOff>
      <xdr:row>22</xdr:row>
      <xdr:rowOff>57150</xdr:rowOff>
    </xdr:from>
    <xdr:to>
      <xdr:col>5</xdr:col>
      <xdr:colOff>84455</xdr:colOff>
      <xdr:row>30</xdr:row>
      <xdr:rowOff>53340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64ACE1AB-A2DA-4DE2-83A9-A42DA8970F54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1800" y="4108450"/>
          <a:ext cx="2700655" cy="146939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457200</xdr:colOff>
      <xdr:row>33</xdr:row>
      <xdr:rowOff>12700</xdr:rowOff>
    </xdr:from>
    <xdr:to>
      <xdr:col>5</xdr:col>
      <xdr:colOff>153035</xdr:colOff>
      <xdr:row>41</xdr:row>
      <xdr:rowOff>29845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705F1260-EBED-41B9-B0B1-441077956798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6089650"/>
          <a:ext cx="2743835" cy="149034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463550</xdr:colOff>
      <xdr:row>44</xdr:row>
      <xdr:rowOff>82550</xdr:rowOff>
    </xdr:from>
    <xdr:to>
      <xdr:col>5</xdr:col>
      <xdr:colOff>116840</xdr:colOff>
      <xdr:row>52</xdr:row>
      <xdr:rowOff>142240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97AF974B-D7DA-4423-84E9-4239628E9EF6}"/>
            </a:ext>
          </a:extLst>
        </xdr:cNvPr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550" y="8185150"/>
          <a:ext cx="2701290" cy="153289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7</xdr:col>
      <xdr:colOff>196850</xdr:colOff>
      <xdr:row>8</xdr:row>
      <xdr:rowOff>114300</xdr:rowOff>
    </xdr:from>
    <xdr:to>
      <xdr:col>13</xdr:col>
      <xdr:colOff>444500</xdr:colOff>
      <xdr:row>64</xdr:row>
      <xdr:rowOff>38100</xdr:rowOff>
    </xdr:to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156C6D49-D078-48A2-A790-8FC4350EFBA9}"/>
            </a:ext>
          </a:extLst>
        </xdr:cNvPr>
        <xdr:cNvSpPr txBox="1"/>
      </xdr:nvSpPr>
      <xdr:spPr>
        <a:xfrm>
          <a:off x="4464050" y="1587500"/>
          <a:ext cx="3905250" cy="102362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Green microalgae:</a:t>
          </a:r>
          <a:endParaRPr lang="en-GB">
            <a:effectLst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Sample: </a:t>
          </a:r>
          <a:endParaRPr lang="en-GB">
            <a:effectLst/>
          </a:endParaRPr>
        </a:p>
        <a:p>
          <a:r>
            <a:rPr lang="en-GB" sz="1100" b="1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Chlorella vulgaris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(0.2 mL) (extraction with modification 2)</a:t>
          </a: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>
            <a:effectLst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 Sample: </a:t>
          </a:r>
          <a:endParaRPr lang="en-GB">
            <a:effectLst/>
          </a:endParaRPr>
        </a:p>
        <a:p>
          <a:r>
            <a:rPr lang="en-GB" sz="1100" b="1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Parachlorella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(0.2 mL) (extraction with modification 2)</a:t>
          </a:r>
          <a:endParaRPr lang="en-GB">
            <a:effectLst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endParaRPr lang="en-GB">
            <a:effectLst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Sample: </a:t>
          </a:r>
          <a:endParaRPr lang="en-GB">
            <a:effectLst/>
          </a:endParaRPr>
        </a:p>
        <a:p>
          <a:r>
            <a:rPr lang="en-GB" sz="1100" b="1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D. primolecta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(0.2 mL) (extraction with modification 2)</a:t>
          </a:r>
          <a:endParaRPr lang="en-GB">
            <a:effectLst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endParaRPr lang="en-GB">
            <a:effectLst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en-GB">
            <a:effectLst/>
          </a:endParaRP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en-GB">
            <a:effectLst/>
          </a:endParaRP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Sample: </a:t>
          </a:r>
          <a:endParaRPr lang="en-GB">
            <a:effectLst/>
          </a:endParaRPr>
        </a:p>
        <a:p>
          <a:r>
            <a:rPr lang="en-GB" sz="1100" b="1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D. tertiolecta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(0.2 mL) (extraction with modification 2)</a:t>
          </a:r>
          <a:endParaRPr lang="en-GB">
            <a:effectLst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endParaRPr lang="en-GB">
            <a:effectLst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en-GB">
            <a:effectLst/>
          </a:endParaRP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Sample: </a:t>
          </a:r>
          <a:endParaRPr lang="en-GB">
            <a:effectLst/>
          </a:endParaRPr>
        </a:p>
        <a:p>
          <a:r>
            <a:rPr lang="en-GB" sz="1100" b="1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D.</a:t>
          </a:r>
        </a:p>
        <a:p>
          <a:r>
            <a:rPr lang="en-GB" sz="1100" b="1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salina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(0.2 mL) (extraction with modification 2)</a:t>
          </a:r>
          <a:endParaRPr lang="en-GB" sz="1100"/>
        </a:p>
      </xdr:txBody>
    </xdr:sp>
    <xdr:clientData/>
  </xdr:twoCellAnchor>
  <xdr:twoCellAnchor>
    <xdr:from>
      <xdr:col>14</xdr:col>
      <xdr:colOff>234950</xdr:colOff>
      <xdr:row>8</xdr:row>
      <xdr:rowOff>69850</xdr:rowOff>
    </xdr:from>
    <xdr:to>
      <xdr:col>20</xdr:col>
      <xdr:colOff>463550</xdr:colOff>
      <xdr:row>32</xdr:row>
      <xdr:rowOff>171450</xdr:rowOff>
    </xdr:to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574AB10E-728F-4AD1-B6C7-A9A1DA5BC4E8}"/>
            </a:ext>
          </a:extLst>
        </xdr:cNvPr>
        <xdr:cNvSpPr txBox="1"/>
      </xdr:nvSpPr>
      <xdr:spPr>
        <a:xfrm>
          <a:off x="8769350" y="1543050"/>
          <a:ext cx="3886200" cy="45212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Brown microalgae:</a:t>
          </a:r>
          <a:endParaRPr lang="en-GB">
            <a:effectLst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Sample: </a:t>
          </a:r>
          <a:endParaRPr lang="en-GB">
            <a:effectLst/>
          </a:endParaRPr>
        </a:p>
        <a:p>
          <a:r>
            <a:rPr lang="en-GB" sz="1100" b="1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Nonnochloropsis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(0.2 mL) (extraction with modification 2)</a:t>
          </a:r>
          <a:endParaRPr lang="en-GB">
            <a:effectLst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endParaRPr lang="en-GB">
            <a:effectLst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en-GB">
            <a:effectLst/>
          </a:endParaRP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Sample: </a:t>
          </a:r>
          <a:endParaRPr lang="en-GB">
            <a:effectLst/>
          </a:endParaRPr>
        </a:p>
        <a:p>
          <a:r>
            <a:rPr lang="en-GB" sz="1100" b="1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Phaedactylum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(0.2 mL) (extraction with modification 2)</a:t>
          </a:r>
          <a:endParaRPr lang="en-GB">
            <a:effectLst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endParaRPr lang="en-GB">
            <a:effectLst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en-GB" sz="1100"/>
        </a:p>
      </xdr:txBody>
    </xdr:sp>
    <xdr:clientData/>
  </xdr:twoCellAnchor>
  <xdr:twoCellAnchor editAs="oneCell">
    <xdr:from>
      <xdr:col>7</xdr:col>
      <xdr:colOff>292100</xdr:colOff>
      <xdr:row>11</xdr:row>
      <xdr:rowOff>165100</xdr:rowOff>
    </xdr:from>
    <xdr:to>
      <xdr:col>11</xdr:col>
      <xdr:colOff>534670</xdr:colOff>
      <xdr:row>19</xdr:row>
      <xdr:rowOff>112395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B2170C33-B3CA-49F0-96EB-554731C39426}"/>
            </a:ext>
          </a:extLst>
        </xdr:cNvPr>
        <xdr:cNvPicPr/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59300" y="2190750"/>
          <a:ext cx="2680970" cy="142049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298450</xdr:colOff>
      <xdr:row>22</xdr:row>
      <xdr:rowOff>6350</xdr:rowOff>
    </xdr:from>
    <xdr:to>
      <xdr:col>11</xdr:col>
      <xdr:colOff>560070</xdr:colOff>
      <xdr:row>29</xdr:row>
      <xdr:rowOff>144780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0CB31C56-0ACC-4A0D-89FE-05EDFCED96A4}"/>
            </a:ext>
          </a:extLst>
        </xdr:cNvPr>
        <xdr:cNvPicPr/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65650" y="4057650"/>
          <a:ext cx="2700020" cy="142748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304800</xdr:colOff>
      <xdr:row>32</xdr:row>
      <xdr:rowOff>25400</xdr:rowOff>
    </xdr:from>
    <xdr:to>
      <xdr:col>11</xdr:col>
      <xdr:colOff>567055</xdr:colOff>
      <xdr:row>40</xdr:row>
      <xdr:rowOff>57150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F5064C0C-8087-4C17-B872-1F80091D883D}"/>
            </a:ext>
          </a:extLst>
        </xdr:cNvPr>
        <xdr:cNvPicPr/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0" y="5918200"/>
          <a:ext cx="2700655" cy="1504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254000</xdr:colOff>
      <xdr:row>43</xdr:row>
      <xdr:rowOff>50800</xdr:rowOff>
    </xdr:from>
    <xdr:to>
      <xdr:col>11</xdr:col>
      <xdr:colOff>524510</xdr:colOff>
      <xdr:row>51</xdr:row>
      <xdr:rowOff>103505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id="{9EC2F9DE-8024-43DF-97BE-D55BBA6297A1}"/>
            </a:ext>
          </a:extLst>
        </xdr:cNvPr>
        <xdr:cNvPicPr/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21200" y="7969250"/>
          <a:ext cx="2708910" cy="152590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323850</xdr:colOff>
      <xdr:row>55</xdr:row>
      <xdr:rowOff>19050</xdr:rowOff>
    </xdr:from>
    <xdr:to>
      <xdr:col>12</xdr:col>
      <xdr:colOff>54610</xdr:colOff>
      <xdr:row>63</xdr:row>
      <xdr:rowOff>78740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id="{3C758595-DA3A-4985-8404-73CEC69AF3CB}"/>
            </a:ext>
          </a:extLst>
        </xdr:cNvPr>
        <xdr:cNvPicPr/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91050" y="10147300"/>
          <a:ext cx="2778760" cy="153289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393700</xdr:colOff>
      <xdr:row>54</xdr:row>
      <xdr:rowOff>165100</xdr:rowOff>
    </xdr:from>
    <xdr:to>
      <xdr:col>7</xdr:col>
      <xdr:colOff>76200</xdr:colOff>
      <xdr:row>79</xdr:row>
      <xdr:rowOff>139700</xdr:rowOff>
    </xdr:to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49FEB102-6984-4EE6-9633-901F205C81E8}"/>
            </a:ext>
          </a:extLst>
        </xdr:cNvPr>
        <xdr:cNvSpPr txBox="1"/>
      </xdr:nvSpPr>
      <xdr:spPr>
        <a:xfrm>
          <a:off x="393700" y="10109200"/>
          <a:ext cx="3949700" cy="45783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Heptophyta:</a:t>
          </a:r>
          <a:endParaRPr lang="en-GB">
            <a:effectLst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Sample: </a:t>
          </a:r>
          <a:endParaRPr lang="en-GB">
            <a:effectLst/>
          </a:endParaRPr>
        </a:p>
        <a:p>
          <a:r>
            <a:rPr lang="en-GB" sz="1100" b="1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Pavlova sp.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(0.2 mL) (extraction with modification 2)</a:t>
          </a:r>
          <a:endParaRPr lang="en-GB">
            <a:effectLst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endParaRPr lang="en-GB">
            <a:effectLst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en-GB">
            <a:effectLst/>
          </a:endParaRP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Sample: </a:t>
          </a:r>
          <a:endParaRPr lang="en-GB">
            <a:effectLst/>
          </a:endParaRPr>
        </a:p>
        <a:p>
          <a:r>
            <a:rPr lang="en-GB" sz="1100" b="1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Emiliana huxleyi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(0.2 mL) (extraction with modification 2)</a:t>
          </a:r>
          <a:endParaRPr lang="en-GB">
            <a:effectLst/>
          </a:endParaRPr>
        </a:p>
        <a:p>
          <a:endParaRPr lang="en-GB" sz="1100"/>
        </a:p>
      </xdr:txBody>
    </xdr:sp>
    <xdr:clientData/>
  </xdr:twoCellAnchor>
  <xdr:twoCellAnchor editAs="oneCell">
    <xdr:from>
      <xdr:col>14</xdr:col>
      <xdr:colOff>279400</xdr:colOff>
      <xdr:row>11</xdr:row>
      <xdr:rowOff>152400</xdr:rowOff>
    </xdr:from>
    <xdr:to>
      <xdr:col>18</xdr:col>
      <xdr:colOff>568960</xdr:colOff>
      <xdr:row>19</xdr:row>
      <xdr:rowOff>57785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090FF6ED-6AE4-49E0-AE63-4706D7E46D7D}"/>
            </a:ext>
          </a:extLst>
        </xdr:cNvPr>
        <xdr:cNvPicPr/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13800" y="2178050"/>
          <a:ext cx="2727960" cy="137858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14</xdr:col>
      <xdr:colOff>400050</xdr:colOff>
      <xdr:row>22</xdr:row>
      <xdr:rowOff>107950</xdr:rowOff>
    </xdr:from>
    <xdr:to>
      <xdr:col>19</xdr:col>
      <xdr:colOff>159385</xdr:colOff>
      <xdr:row>30</xdr:row>
      <xdr:rowOff>83185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25C5130F-3E2E-4A87-AFAB-5A54DE5AF651}"/>
            </a:ext>
          </a:extLst>
        </xdr:cNvPr>
        <xdr:cNvPicPr/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34450" y="4159250"/>
          <a:ext cx="2807335" cy="144843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14</xdr:col>
      <xdr:colOff>228600</xdr:colOff>
      <xdr:row>33</xdr:row>
      <xdr:rowOff>50800</xdr:rowOff>
    </xdr:from>
    <xdr:to>
      <xdr:col>20</xdr:col>
      <xdr:colOff>387350</xdr:colOff>
      <xdr:row>63</xdr:row>
      <xdr:rowOff>177800</xdr:rowOff>
    </xdr:to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AE569289-51EA-4C89-9AC8-1CF11B1F7586}"/>
            </a:ext>
          </a:extLst>
        </xdr:cNvPr>
        <xdr:cNvSpPr txBox="1"/>
      </xdr:nvSpPr>
      <xdr:spPr>
        <a:xfrm>
          <a:off x="8763000" y="6127750"/>
          <a:ext cx="3816350" cy="56515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Red microalgae:</a:t>
          </a:r>
          <a:endParaRPr lang="en-GB">
            <a:effectLst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Sample: </a:t>
          </a:r>
          <a:endParaRPr lang="en-GB">
            <a:effectLst/>
          </a:endParaRPr>
        </a:p>
        <a:p>
          <a:r>
            <a:rPr lang="en-GB" sz="1100" b="1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T. oligopyrenoids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(0.2 mL) (extraction with modification 2)</a:t>
          </a:r>
          <a:endParaRPr lang="en-GB">
            <a:effectLst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endParaRPr lang="en-GB">
            <a:effectLst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Sample: </a:t>
          </a:r>
          <a:endParaRPr lang="en-GB">
            <a:effectLst/>
          </a:endParaRPr>
        </a:p>
        <a:p>
          <a:r>
            <a:rPr lang="en-GB" sz="1100" b="1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P. purpureum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(0.2 mL) (extraction with modification 2)</a:t>
          </a:r>
          <a:endParaRPr lang="en-GB">
            <a:effectLst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Sample: </a:t>
          </a:r>
          <a:endParaRPr lang="en-GB">
            <a:effectLst/>
          </a:endParaRPr>
        </a:p>
        <a:p>
          <a:r>
            <a:rPr lang="en-GB" sz="1100" b="1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R. violacea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(0.2 mL) (extraction with modification 2)</a:t>
          </a:r>
          <a:endParaRPr lang="en-GB">
            <a:effectLst/>
          </a:endParaRPr>
        </a:p>
        <a:p>
          <a:endParaRPr lang="en-GB" sz="1100"/>
        </a:p>
      </xdr:txBody>
    </xdr:sp>
    <xdr:clientData/>
  </xdr:twoCellAnchor>
  <xdr:twoCellAnchor editAs="oneCell">
    <xdr:from>
      <xdr:col>14</xdr:col>
      <xdr:colOff>336550</xdr:colOff>
      <xdr:row>36</xdr:row>
      <xdr:rowOff>57150</xdr:rowOff>
    </xdr:from>
    <xdr:to>
      <xdr:col>19</xdr:col>
      <xdr:colOff>46990</xdr:colOff>
      <xdr:row>43</xdr:row>
      <xdr:rowOff>19685</xdr:rowOff>
    </xdr:to>
    <xdr:pic>
      <xdr:nvPicPr>
        <xdr:cNvPr id="20" name="Picture 19">
          <a:extLst>
            <a:ext uri="{FF2B5EF4-FFF2-40B4-BE49-F238E27FC236}">
              <a16:creationId xmlns:a16="http://schemas.microsoft.com/office/drawing/2014/main" id="{93E8F189-BBAC-44B5-8282-B429DA364364}"/>
            </a:ext>
          </a:extLst>
        </xdr:cNvPr>
        <xdr:cNvPicPr/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70950" y="6686550"/>
          <a:ext cx="2758440" cy="125158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14</xdr:col>
      <xdr:colOff>311150</xdr:colOff>
      <xdr:row>44</xdr:row>
      <xdr:rowOff>146050</xdr:rowOff>
    </xdr:from>
    <xdr:to>
      <xdr:col>18</xdr:col>
      <xdr:colOff>573405</xdr:colOff>
      <xdr:row>51</xdr:row>
      <xdr:rowOff>122555</xdr:rowOff>
    </xdr:to>
    <xdr:pic>
      <xdr:nvPicPr>
        <xdr:cNvPr id="21" name="Picture 20">
          <a:extLst>
            <a:ext uri="{FF2B5EF4-FFF2-40B4-BE49-F238E27FC236}">
              <a16:creationId xmlns:a16="http://schemas.microsoft.com/office/drawing/2014/main" id="{D2B91DB6-5C9F-420A-AAC8-7C9DE970A28C}"/>
            </a:ext>
          </a:extLst>
        </xdr:cNvPr>
        <xdr:cNvPicPr/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45550" y="8248650"/>
          <a:ext cx="2700655" cy="126555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14</xdr:col>
      <xdr:colOff>381000</xdr:colOff>
      <xdr:row>55</xdr:row>
      <xdr:rowOff>63500</xdr:rowOff>
    </xdr:from>
    <xdr:to>
      <xdr:col>19</xdr:col>
      <xdr:colOff>90805</xdr:colOff>
      <xdr:row>63</xdr:row>
      <xdr:rowOff>17780</xdr:rowOff>
    </xdr:to>
    <xdr:pic>
      <xdr:nvPicPr>
        <xdr:cNvPr id="22" name="Picture 21">
          <a:extLst>
            <a:ext uri="{FF2B5EF4-FFF2-40B4-BE49-F238E27FC236}">
              <a16:creationId xmlns:a16="http://schemas.microsoft.com/office/drawing/2014/main" id="{5FF1C593-7C46-4D9F-A1E7-A7C5EC056F3F}"/>
            </a:ext>
          </a:extLst>
        </xdr:cNvPr>
        <xdr:cNvPicPr/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15400" y="10191750"/>
          <a:ext cx="2757805" cy="142748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469900</xdr:colOff>
      <xdr:row>58</xdr:row>
      <xdr:rowOff>76200</xdr:rowOff>
    </xdr:from>
    <xdr:to>
      <xdr:col>5</xdr:col>
      <xdr:colOff>81280</xdr:colOff>
      <xdr:row>65</xdr:row>
      <xdr:rowOff>102870</xdr:rowOff>
    </xdr:to>
    <xdr:pic>
      <xdr:nvPicPr>
        <xdr:cNvPr id="23" name="Picture 22">
          <a:extLst>
            <a:ext uri="{FF2B5EF4-FFF2-40B4-BE49-F238E27FC236}">
              <a16:creationId xmlns:a16="http://schemas.microsoft.com/office/drawing/2014/main" id="{8DD74F9C-1427-4A83-AEDA-A52620E2815C}"/>
            </a:ext>
          </a:extLst>
        </xdr:cNvPr>
        <xdr:cNvPicPr/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9900" y="10756900"/>
          <a:ext cx="2659380" cy="132207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546100</xdr:colOff>
      <xdr:row>69</xdr:row>
      <xdr:rowOff>76200</xdr:rowOff>
    </xdr:from>
    <xdr:to>
      <xdr:col>5</xdr:col>
      <xdr:colOff>186055</xdr:colOff>
      <xdr:row>77</xdr:row>
      <xdr:rowOff>29210</xdr:rowOff>
    </xdr:to>
    <xdr:pic>
      <xdr:nvPicPr>
        <xdr:cNvPr id="24" name="Picture 23">
          <a:extLst>
            <a:ext uri="{FF2B5EF4-FFF2-40B4-BE49-F238E27FC236}">
              <a16:creationId xmlns:a16="http://schemas.microsoft.com/office/drawing/2014/main" id="{2DC540CD-2459-4B9A-9C6B-32E221468B72}"/>
            </a:ext>
          </a:extLst>
        </xdr:cNvPr>
        <xdr:cNvPicPr/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6100" y="12782550"/>
          <a:ext cx="2687955" cy="147701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381000</xdr:colOff>
      <xdr:row>3</xdr:row>
      <xdr:rowOff>101600</xdr:rowOff>
    </xdr:from>
    <xdr:to>
      <xdr:col>10</xdr:col>
      <xdr:colOff>609600</xdr:colOff>
      <xdr:row>18</xdr:row>
      <xdr:rowOff>69850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06A691C-F72F-4C54-A47F-56D04F471B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22225</xdr:colOff>
      <xdr:row>45</xdr:row>
      <xdr:rowOff>38100</xdr:rowOff>
    </xdr:from>
    <xdr:to>
      <xdr:col>7</xdr:col>
      <xdr:colOff>584200</xdr:colOff>
      <xdr:row>60</xdr:row>
      <xdr:rowOff>19050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FD37DF4-B310-48A8-AC12-948DFC1C020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511174</xdr:colOff>
      <xdr:row>3</xdr:row>
      <xdr:rowOff>12700</xdr:rowOff>
    </xdr:from>
    <xdr:to>
      <xdr:col>21</xdr:col>
      <xdr:colOff>495299</xdr:colOff>
      <xdr:row>16</xdr:row>
      <xdr:rowOff>50800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6631BD6-1E0C-4FC2-989C-2CD884DE739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44451</xdr:colOff>
      <xdr:row>80</xdr:row>
      <xdr:rowOff>44450</xdr:rowOff>
    </xdr:from>
    <xdr:to>
      <xdr:col>7</xdr:col>
      <xdr:colOff>298450</xdr:colOff>
      <xdr:row>95</xdr:row>
      <xdr:rowOff>50800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F48AA97-8A03-46D2-B208-520A1F847A1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79375</xdr:colOff>
      <xdr:row>1</xdr:row>
      <xdr:rowOff>38100</xdr:rowOff>
    </xdr:from>
    <xdr:to>
      <xdr:col>15</xdr:col>
      <xdr:colOff>273050</xdr:colOff>
      <xdr:row>16</xdr:row>
      <xdr:rowOff>158750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C974B09-F49D-4595-8662-4B70F098FCC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244475</xdr:colOff>
      <xdr:row>2</xdr:row>
      <xdr:rowOff>107950</xdr:rowOff>
    </xdr:from>
    <xdr:to>
      <xdr:col>13</xdr:col>
      <xdr:colOff>292100</xdr:colOff>
      <xdr:row>17</xdr:row>
      <xdr:rowOff>88900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3955830-8821-460B-B1A1-A138D18209B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225425</xdr:colOff>
      <xdr:row>3</xdr:row>
      <xdr:rowOff>38100</xdr:rowOff>
    </xdr:from>
    <xdr:to>
      <xdr:col>11</xdr:col>
      <xdr:colOff>19050</xdr:colOff>
      <xdr:row>18</xdr:row>
      <xdr:rowOff>177800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2A5DD9D-2D3E-4715-ABE8-0227BE9B31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130175</xdr:colOff>
      <xdr:row>21</xdr:row>
      <xdr:rowOff>50800</xdr:rowOff>
    </xdr:from>
    <xdr:to>
      <xdr:col>10</xdr:col>
      <xdr:colOff>533400</xdr:colOff>
      <xdr:row>37</xdr:row>
      <xdr:rowOff>38100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51EA957-CE21-47B0-A2A4-B30E013CB68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200025</xdr:colOff>
      <xdr:row>42</xdr:row>
      <xdr:rowOff>25400</xdr:rowOff>
    </xdr:from>
    <xdr:to>
      <xdr:col>12</xdr:col>
      <xdr:colOff>584200</xdr:colOff>
      <xdr:row>57</xdr:row>
      <xdr:rowOff>25400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325032A7-269B-42E7-AB1C-188C28CEC8E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44450</xdr:colOff>
      <xdr:row>42</xdr:row>
      <xdr:rowOff>57150</xdr:rowOff>
    </xdr:from>
    <xdr:to>
      <xdr:col>18</xdr:col>
      <xdr:colOff>419099</xdr:colOff>
      <xdr:row>57</xdr:row>
      <xdr:rowOff>57150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F85C8CAD-032E-4B17-89DE-8266ED11761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95250</xdr:colOff>
      <xdr:row>3</xdr:row>
      <xdr:rowOff>25400</xdr:rowOff>
    </xdr:from>
    <xdr:to>
      <xdr:col>16</xdr:col>
      <xdr:colOff>355600</xdr:colOff>
      <xdr:row>16</xdr:row>
      <xdr:rowOff>63500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971E2BF7-0D0D-4617-8DEB-F834C56DEF71}"/>
            </a:ext>
          </a:extLst>
        </xdr:cNvPr>
        <xdr:cNvSpPr txBox="1"/>
      </xdr:nvSpPr>
      <xdr:spPr>
        <a:xfrm>
          <a:off x="6826250" y="577850"/>
          <a:ext cx="3308350" cy="243205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Betaine and carnitine standard solutions were derivatised with a mixture of 2, 4 dibromo acetophenone (0.05 M) and 0.0025 M 18-crown-6 in N-methyl -2 pyrrolidone) (0.2 mL ~ 1x10</a:t>
          </a:r>
          <a:r>
            <a:rPr lang="en-GB" sz="110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-5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moles) + KH</a:t>
          </a:r>
          <a:r>
            <a:rPr lang="en-GB" sz="1100" baseline="-25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PO</a:t>
          </a:r>
          <a:r>
            <a:rPr lang="en-GB" sz="1100" baseline="-25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(0.1 M, 0.1 mL + heat (2 h, 80</a:t>
          </a:r>
          <a:r>
            <a:rPr lang="en-GB" sz="110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◦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C) in NMP, and eluted with 22 mM Choline chloride in 10% H</a:t>
          </a:r>
          <a:r>
            <a:rPr lang="en-GB" sz="1100" baseline="-25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O/90% ACN at a flow rate of 1.9 ml/min (Injection 5 µL) at 40</a:t>
          </a:r>
          <a:r>
            <a:rPr lang="en-GB" sz="110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◦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C.</a:t>
          </a:r>
        </a:p>
        <a:p>
          <a:endParaRPr lang="en-GB" sz="1100"/>
        </a:p>
      </xdr:txBody>
    </xdr:sp>
    <xdr:clientData/>
  </xdr:twoCellAnchor>
  <xdr:oneCellAnchor>
    <xdr:from>
      <xdr:col>12</xdr:col>
      <xdr:colOff>25400</xdr:colOff>
      <xdr:row>22</xdr:row>
      <xdr:rowOff>57150</xdr:rowOff>
    </xdr:from>
    <xdr:ext cx="108531" cy="86760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9D7E2F39-1FD9-4838-B59F-78A3B8B3B05F}"/>
            </a:ext>
          </a:extLst>
        </xdr:cNvPr>
        <xdr:cNvSpPr txBox="1"/>
      </xdr:nvSpPr>
      <xdr:spPr>
        <a:xfrm>
          <a:off x="7366000" y="4108450"/>
          <a:ext cx="108531" cy="867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GB" sz="1100"/>
        </a:p>
      </xdr:txBody>
    </xdr:sp>
    <xdr:clientData/>
  </xdr:oneCellAnchor>
  <xdr:twoCellAnchor>
    <xdr:from>
      <xdr:col>11</xdr:col>
      <xdr:colOff>76200</xdr:colOff>
      <xdr:row>21</xdr:row>
      <xdr:rowOff>0</xdr:rowOff>
    </xdr:from>
    <xdr:to>
      <xdr:col>16</xdr:col>
      <xdr:colOff>546100</xdr:colOff>
      <xdr:row>30</xdr:row>
      <xdr:rowOff>152400</xdr:rowOff>
    </xdr:to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9CB89AA2-8D2A-4312-A6F1-B14271E7508F}"/>
            </a:ext>
          </a:extLst>
        </xdr:cNvPr>
        <xdr:cNvSpPr txBox="1"/>
      </xdr:nvSpPr>
      <xdr:spPr>
        <a:xfrm>
          <a:off x="6807200" y="3867150"/>
          <a:ext cx="3517900" cy="180975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Betaine and carnitine standard solutions were derivatised with a mixture of </a:t>
          </a:r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2-Bromo-2'-acetonaphthone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(0.05 M) and 0.0025 M 18-crown-6 in N-methyl -2 pyrrolidone) (0.2 mL ~ 1x10</a:t>
          </a:r>
          <a:r>
            <a:rPr lang="en-GB" sz="110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-5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moles) + KH</a:t>
          </a:r>
          <a:r>
            <a:rPr lang="en-GB" sz="1100" baseline="-25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PO</a:t>
          </a:r>
          <a:r>
            <a:rPr lang="en-GB" sz="1100" baseline="-25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(0.1 M, 0.1 mL + heat (4 h, 80</a:t>
          </a:r>
          <a:r>
            <a:rPr lang="en-GB" sz="110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◦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C) in NMP, and eluted with 22 mM Choline chloride in 10% H</a:t>
          </a:r>
          <a:r>
            <a:rPr lang="en-GB" sz="1100" baseline="-25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O/90% ACN at a flow rate of 1.9 ml/min (Injection 5 µL) at 40</a:t>
          </a:r>
          <a:r>
            <a:rPr lang="en-GB" sz="110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◦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C.</a:t>
          </a:r>
        </a:p>
        <a:p>
          <a:endParaRPr lang="en-GB" sz="11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231775</xdr:colOff>
      <xdr:row>1</xdr:row>
      <xdr:rowOff>133350</xdr:rowOff>
    </xdr:from>
    <xdr:to>
      <xdr:col>13</xdr:col>
      <xdr:colOff>25400</xdr:colOff>
      <xdr:row>16</xdr:row>
      <xdr:rowOff>114300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A24D41E-5A55-48EA-AED8-2EDA2F0830A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200025</xdr:colOff>
      <xdr:row>18</xdr:row>
      <xdr:rowOff>177800</xdr:rowOff>
    </xdr:from>
    <xdr:to>
      <xdr:col>12</xdr:col>
      <xdr:colOff>584200</xdr:colOff>
      <xdr:row>33</xdr:row>
      <xdr:rowOff>158750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DBE09B3-3BCE-46DD-A8F2-370DC39EB3E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7506A2-21E8-4A53-952C-52400D12451A}">
  <dimension ref="A2:O100"/>
  <sheetViews>
    <sheetView workbookViewId="0">
      <selection activeCell="M90" sqref="M90"/>
    </sheetView>
  </sheetViews>
  <sheetFormatPr defaultRowHeight="14.5" x14ac:dyDescent="0.35"/>
  <sheetData>
    <row r="2" spans="1:1" ht="15" x14ac:dyDescent="0.35">
      <c r="A2" s="30"/>
    </row>
    <row r="3" spans="1:1" x14ac:dyDescent="0.35">
      <c r="A3" s="29"/>
    </row>
    <row r="4" spans="1:1" x14ac:dyDescent="0.35">
      <c r="A4" s="31"/>
    </row>
    <row r="5" spans="1:1" ht="15" x14ac:dyDescent="0.35">
      <c r="A5" s="33"/>
    </row>
    <row r="6" spans="1:1" ht="15.5" x14ac:dyDescent="0.35">
      <c r="A6" s="28"/>
    </row>
    <row r="7" spans="1:1" ht="15.5" x14ac:dyDescent="0.35">
      <c r="A7" s="35"/>
    </row>
    <row r="8" spans="1:1" x14ac:dyDescent="0.35">
      <c r="A8" s="36"/>
    </row>
    <row r="9" spans="1:1" x14ac:dyDescent="0.35">
      <c r="A9" s="36"/>
    </row>
    <row r="10" spans="1:1" x14ac:dyDescent="0.35">
      <c r="A10" s="47" t="s">
        <v>135</v>
      </c>
    </row>
    <row r="11" spans="1:1" x14ac:dyDescent="0.35">
      <c r="A11" s="36"/>
    </row>
    <row r="12" spans="1:1" x14ac:dyDescent="0.35">
      <c r="A12" s="36"/>
    </row>
    <row r="13" spans="1:1" x14ac:dyDescent="0.35">
      <c r="A13" s="36"/>
    </row>
    <row r="14" spans="1:1" x14ac:dyDescent="0.35">
      <c r="A14" s="32"/>
    </row>
    <row r="15" spans="1:1" x14ac:dyDescent="0.35">
      <c r="A15" s="32"/>
    </row>
    <row r="16" spans="1:1" x14ac:dyDescent="0.35">
      <c r="A16" s="32"/>
    </row>
    <row r="17" spans="1:1" x14ac:dyDescent="0.35">
      <c r="A17" s="32"/>
    </row>
    <row r="18" spans="1:1" x14ac:dyDescent="0.35">
      <c r="A18" s="32"/>
    </row>
    <row r="19" spans="1:1" x14ac:dyDescent="0.35">
      <c r="A19" s="32"/>
    </row>
    <row r="20" spans="1:1" x14ac:dyDescent="0.35">
      <c r="A20" s="32"/>
    </row>
    <row r="21" spans="1:1" x14ac:dyDescent="0.35">
      <c r="A21" s="32"/>
    </row>
    <row r="23" spans="1:1" x14ac:dyDescent="0.35">
      <c r="A23" s="29" t="s">
        <v>134</v>
      </c>
    </row>
    <row r="24" spans="1:1" x14ac:dyDescent="0.35">
      <c r="A24" s="38"/>
    </row>
    <row r="25" spans="1:1" x14ac:dyDescent="0.35">
      <c r="A25" s="38"/>
    </row>
    <row r="26" spans="1:1" x14ac:dyDescent="0.35">
      <c r="A26" s="37"/>
    </row>
    <row r="27" spans="1:1" x14ac:dyDescent="0.35">
      <c r="A27" s="38"/>
    </row>
    <row r="28" spans="1:1" x14ac:dyDescent="0.35">
      <c r="A28" s="38"/>
    </row>
    <row r="29" spans="1:1" x14ac:dyDescent="0.35">
      <c r="A29" s="37"/>
    </row>
    <row r="30" spans="1:1" x14ac:dyDescent="0.35">
      <c r="A30" s="38"/>
    </row>
    <row r="31" spans="1:1" x14ac:dyDescent="0.35">
      <c r="A31" s="38"/>
    </row>
    <row r="32" spans="1:1" x14ac:dyDescent="0.35">
      <c r="A32" s="37"/>
    </row>
    <row r="33" spans="1:1" x14ac:dyDescent="0.35">
      <c r="A33" s="38"/>
    </row>
    <row r="34" spans="1:1" x14ac:dyDescent="0.35">
      <c r="A34" s="38"/>
    </row>
    <row r="35" spans="1:1" x14ac:dyDescent="0.35">
      <c r="A35" s="37"/>
    </row>
    <row r="36" spans="1:1" x14ac:dyDescent="0.35">
      <c r="A36" s="38"/>
    </row>
    <row r="37" spans="1:1" x14ac:dyDescent="0.35">
      <c r="A37" s="38"/>
    </row>
    <row r="38" spans="1:1" x14ac:dyDescent="0.35">
      <c r="A38" s="37"/>
    </row>
    <row r="39" spans="1:1" x14ac:dyDescent="0.35">
      <c r="A39" s="38"/>
    </row>
    <row r="40" spans="1:1" x14ac:dyDescent="0.35">
      <c r="A40" s="38"/>
    </row>
    <row r="41" spans="1:1" x14ac:dyDescent="0.35">
      <c r="A41" s="37"/>
    </row>
    <row r="42" spans="1:1" x14ac:dyDescent="0.35">
      <c r="A42" s="38"/>
    </row>
    <row r="43" spans="1:1" x14ac:dyDescent="0.35">
      <c r="A43" s="38"/>
    </row>
    <row r="44" spans="1:1" x14ac:dyDescent="0.35">
      <c r="A44" s="37"/>
    </row>
    <row r="45" spans="1:1" x14ac:dyDescent="0.35">
      <c r="A45" s="38"/>
    </row>
    <row r="46" spans="1:1" x14ac:dyDescent="0.35">
      <c r="A46" s="38"/>
    </row>
    <row r="47" spans="1:1" x14ac:dyDescent="0.35">
      <c r="A47" s="37"/>
    </row>
    <row r="48" spans="1:1" x14ac:dyDescent="0.35">
      <c r="A48" s="38"/>
    </row>
    <row r="57" spans="11:15" ht="15" thickBot="1" x14ac:dyDescent="0.4"/>
    <row r="58" spans="11:15" ht="15" thickBot="1" x14ac:dyDescent="0.4">
      <c r="K58" s="55" t="s">
        <v>139</v>
      </c>
      <c r="L58" s="20"/>
      <c r="M58" s="20"/>
      <c r="N58" s="20"/>
      <c r="O58" s="21"/>
    </row>
    <row r="59" spans="11:15" ht="15" thickBot="1" x14ac:dyDescent="0.4">
      <c r="K59" s="56"/>
      <c r="L59" s="39" t="s">
        <v>29</v>
      </c>
      <c r="M59" s="39"/>
      <c r="N59" s="39" t="s">
        <v>28</v>
      </c>
      <c r="O59" s="57"/>
    </row>
    <row r="60" spans="11:15" ht="15" thickBot="1" x14ac:dyDescent="0.4">
      <c r="K60" s="58"/>
      <c r="L60" s="40" t="s">
        <v>44</v>
      </c>
      <c r="M60" s="40" t="s">
        <v>44</v>
      </c>
      <c r="N60" s="41" t="s">
        <v>44</v>
      </c>
      <c r="O60" s="59" t="s">
        <v>44</v>
      </c>
    </row>
    <row r="61" spans="11:15" ht="15" thickBot="1" x14ac:dyDescent="0.4">
      <c r="K61" s="60" t="s">
        <v>8</v>
      </c>
      <c r="L61" s="61">
        <v>1919848</v>
      </c>
      <c r="M61" s="61">
        <v>2220635</v>
      </c>
      <c r="N61" s="62">
        <v>1230502</v>
      </c>
      <c r="O61" s="63">
        <v>1351852</v>
      </c>
    </row>
    <row r="62" spans="11:15" ht="15" thickBot="1" x14ac:dyDescent="0.4">
      <c r="K62" s="64" t="s">
        <v>8</v>
      </c>
      <c r="L62" s="43">
        <v>1941744</v>
      </c>
      <c r="M62" s="43">
        <v>2228374</v>
      </c>
      <c r="N62" s="44">
        <v>1210039</v>
      </c>
      <c r="O62" s="65">
        <v>1350490</v>
      </c>
    </row>
    <row r="63" spans="11:15" ht="15" thickBot="1" x14ac:dyDescent="0.4">
      <c r="K63" s="60" t="s">
        <v>8</v>
      </c>
      <c r="L63" s="61">
        <v>1948306</v>
      </c>
      <c r="M63" s="61">
        <v>2222583</v>
      </c>
      <c r="N63" s="62">
        <v>1227363</v>
      </c>
      <c r="O63" s="63">
        <v>1354957</v>
      </c>
    </row>
    <row r="64" spans="11:15" ht="15" thickBot="1" x14ac:dyDescent="0.4">
      <c r="K64" s="64" t="s">
        <v>8</v>
      </c>
      <c r="L64" s="43">
        <v>1919006</v>
      </c>
      <c r="M64" s="43">
        <v>2214669</v>
      </c>
      <c r="N64" s="44">
        <v>1224023</v>
      </c>
      <c r="O64" s="65">
        <v>1351320</v>
      </c>
    </row>
    <row r="65" spans="10:15" ht="15" thickBot="1" x14ac:dyDescent="0.4">
      <c r="K65" s="60" t="s">
        <v>8</v>
      </c>
      <c r="L65" s="61">
        <v>1953279</v>
      </c>
      <c r="M65" s="61">
        <v>2216192</v>
      </c>
      <c r="N65" s="62">
        <v>1210508</v>
      </c>
      <c r="O65" s="63">
        <v>1346694</v>
      </c>
    </row>
    <row r="66" spans="10:15" ht="15" thickBot="1" x14ac:dyDescent="0.4">
      <c r="K66" s="64" t="s">
        <v>10</v>
      </c>
      <c r="L66" s="43">
        <v>14364.71</v>
      </c>
      <c r="M66" s="43">
        <v>4876.8019999999997</v>
      </c>
      <c r="N66" s="44">
        <v>8588.64</v>
      </c>
      <c r="O66" s="65">
        <v>2655.87</v>
      </c>
    </row>
    <row r="67" spans="10:15" ht="15" thickBot="1" x14ac:dyDescent="0.4">
      <c r="K67" s="60" t="s">
        <v>140</v>
      </c>
      <c r="L67" s="61">
        <v>1936437</v>
      </c>
      <c r="M67" s="61">
        <v>2220491</v>
      </c>
      <c r="N67" s="62">
        <v>1220487</v>
      </c>
      <c r="O67" s="63">
        <v>1351063</v>
      </c>
    </row>
    <row r="68" spans="10:15" x14ac:dyDescent="0.35">
      <c r="K68" s="150" t="s">
        <v>19</v>
      </c>
      <c r="L68" s="45">
        <v>0.7</v>
      </c>
      <c r="M68" s="45">
        <v>0.2</v>
      </c>
      <c r="N68" s="46">
        <v>0.7</v>
      </c>
      <c r="O68" s="66">
        <v>0.2</v>
      </c>
    </row>
    <row r="69" spans="10:15" ht="15" thickBot="1" x14ac:dyDescent="0.4">
      <c r="K69" s="151"/>
      <c r="L69" s="67"/>
      <c r="M69" s="67"/>
      <c r="N69" s="68"/>
      <c r="O69" s="69"/>
    </row>
    <row r="70" spans="10:15" ht="15" thickBot="1" x14ac:dyDescent="0.4">
      <c r="K70" s="42" t="s">
        <v>141</v>
      </c>
    </row>
    <row r="71" spans="10:15" ht="15" thickBot="1" x14ac:dyDescent="0.4">
      <c r="K71" s="48" t="s">
        <v>19</v>
      </c>
      <c r="L71" s="49"/>
      <c r="M71" s="49"/>
      <c r="N71" s="50" t="s">
        <v>29</v>
      </c>
      <c r="O71" s="51"/>
    </row>
    <row r="72" spans="10:15" x14ac:dyDescent="0.35">
      <c r="K72" s="22"/>
      <c r="L72" s="23"/>
      <c r="M72" s="52" t="s">
        <v>142</v>
      </c>
      <c r="N72" s="23" t="s">
        <v>143</v>
      </c>
      <c r="O72" s="24"/>
    </row>
    <row r="73" spans="10:15" x14ac:dyDescent="0.35">
      <c r="K73" s="22"/>
      <c r="L73" s="23" t="s">
        <v>8</v>
      </c>
      <c r="M73" s="53">
        <f>L61</f>
        <v>1919848</v>
      </c>
      <c r="N73" s="53">
        <f>M61</f>
        <v>2220635</v>
      </c>
      <c r="O73" s="24"/>
    </row>
    <row r="74" spans="10:15" x14ac:dyDescent="0.35">
      <c r="K74" s="22"/>
      <c r="L74" s="23" t="s">
        <v>8</v>
      </c>
      <c r="M74" s="53">
        <f t="shared" ref="M74:N77" si="0">L62</f>
        <v>1941744</v>
      </c>
      <c r="N74" s="53">
        <f t="shared" si="0"/>
        <v>2228374</v>
      </c>
      <c r="O74" s="24"/>
    </row>
    <row r="75" spans="10:15" x14ac:dyDescent="0.35">
      <c r="K75" s="22"/>
      <c r="L75" s="23" t="s">
        <v>8</v>
      </c>
      <c r="M75" s="53">
        <f t="shared" si="0"/>
        <v>1948306</v>
      </c>
      <c r="N75" s="53">
        <f t="shared" si="0"/>
        <v>2222583</v>
      </c>
      <c r="O75" s="24"/>
    </row>
    <row r="76" spans="10:15" x14ac:dyDescent="0.35">
      <c r="K76" s="22"/>
      <c r="L76" s="23" t="s">
        <v>8</v>
      </c>
      <c r="M76" s="53">
        <f t="shared" si="0"/>
        <v>1919006</v>
      </c>
      <c r="N76" s="53">
        <f t="shared" si="0"/>
        <v>2214669</v>
      </c>
      <c r="O76" s="24"/>
    </row>
    <row r="77" spans="10:15" x14ac:dyDescent="0.35">
      <c r="K77" s="22"/>
      <c r="L77" s="23" t="s">
        <v>8</v>
      </c>
      <c r="M77" s="53">
        <f t="shared" si="0"/>
        <v>1953279</v>
      </c>
      <c r="N77" s="53">
        <f t="shared" si="0"/>
        <v>2216192</v>
      </c>
      <c r="O77" s="24"/>
    </row>
    <row r="78" spans="10:15" x14ac:dyDescent="0.35">
      <c r="K78" s="22" t="s">
        <v>19</v>
      </c>
      <c r="L78" s="23"/>
      <c r="M78" s="23"/>
      <c r="N78" s="23"/>
      <c r="O78" s="24"/>
    </row>
    <row r="79" spans="10:15" x14ac:dyDescent="0.35">
      <c r="K79" s="22"/>
      <c r="L79" s="52" t="s">
        <v>17</v>
      </c>
      <c r="M79" s="23" t="s">
        <v>18</v>
      </c>
      <c r="N79" s="23"/>
      <c r="O79" s="24"/>
    </row>
    <row r="80" spans="10:15" x14ac:dyDescent="0.35">
      <c r="J80" s="31"/>
      <c r="K80" s="22"/>
      <c r="L80" s="23">
        <f>_xlfn.STDEV.P(M72:M77)</f>
        <v>14364.714095310077</v>
      </c>
      <c r="M80" s="23">
        <f>_xlfn.STDEV.P(N72:N77)</f>
        <v>4876.8016814301563</v>
      </c>
      <c r="N80" s="23"/>
      <c r="O80" s="24">
        <f>(117.15*5)/(100000000)</f>
        <v>5.8575000000000002E-6</v>
      </c>
    </row>
    <row r="81" spans="1:15" x14ac:dyDescent="0.35">
      <c r="K81" s="22"/>
      <c r="L81" s="54">
        <f>AVERAGE(M72:M77)</f>
        <v>1936436.6</v>
      </c>
      <c r="M81" s="54">
        <f>AVERAGE(N72:N77)</f>
        <v>2220490.6</v>
      </c>
      <c r="N81" s="23"/>
      <c r="O81" s="24">
        <f>(O80*2*5)</f>
        <v>5.8575000000000001E-5</v>
      </c>
    </row>
    <row r="82" spans="1:15" ht="15" thickBot="1" x14ac:dyDescent="0.4">
      <c r="K82" s="25" t="s">
        <v>136</v>
      </c>
      <c r="L82" s="26">
        <f>(L80*100)/L81</f>
        <v>0.74181174303925457</v>
      </c>
      <c r="M82" s="26">
        <f>(M80*100)/M81</f>
        <v>0.21962721577970906</v>
      </c>
      <c r="N82" s="26"/>
      <c r="O82" s="27">
        <f>(O81*100)/0.02</f>
        <v>0.292875</v>
      </c>
    </row>
    <row r="85" spans="1:15" x14ac:dyDescent="0.35">
      <c r="A85" s="1"/>
    </row>
    <row r="86" spans="1:15" ht="15.5" x14ac:dyDescent="0.35">
      <c r="A86" s="4" t="s">
        <v>132</v>
      </c>
      <c r="G86" s="34" t="s">
        <v>137</v>
      </c>
    </row>
    <row r="87" spans="1:15" x14ac:dyDescent="0.35">
      <c r="A87" s="4"/>
    </row>
    <row r="88" spans="1:15" x14ac:dyDescent="0.35">
      <c r="D88" s="2" t="s">
        <v>7</v>
      </c>
    </row>
    <row r="89" spans="1:15" x14ac:dyDescent="0.35">
      <c r="B89" s="2"/>
      <c r="D89" s="8" t="s">
        <v>29</v>
      </c>
      <c r="E89" s="2"/>
    </row>
    <row r="90" spans="1:15" x14ac:dyDescent="0.35">
      <c r="B90" s="2"/>
      <c r="C90" s="2" t="s">
        <v>27</v>
      </c>
      <c r="D90" s="2" t="s">
        <v>17</v>
      </c>
      <c r="E90" s="2" t="s">
        <v>18</v>
      </c>
    </row>
    <row r="91" spans="1:15" x14ac:dyDescent="0.35">
      <c r="B91" s="2" t="s">
        <v>0</v>
      </c>
      <c r="C91" s="2">
        <v>6.0000000000000001E-3</v>
      </c>
      <c r="D91" s="3">
        <v>25981</v>
      </c>
      <c r="E91" s="3">
        <v>27124</v>
      </c>
    </row>
    <row r="92" spans="1:15" x14ac:dyDescent="0.35">
      <c r="B92" s="2" t="s">
        <v>1</v>
      </c>
      <c r="C92" s="2">
        <v>1.2500000000000001E-2</v>
      </c>
      <c r="D92" s="2">
        <v>60665</v>
      </c>
      <c r="E92" s="2">
        <v>59374</v>
      </c>
    </row>
    <row r="93" spans="1:15" x14ac:dyDescent="0.35">
      <c r="B93" s="2" t="s">
        <v>2</v>
      </c>
      <c r="C93" s="2">
        <v>2.5000000000000001E-2</v>
      </c>
      <c r="D93">
        <v>108485</v>
      </c>
      <c r="E93">
        <v>116234</v>
      </c>
    </row>
    <row r="94" spans="1:15" x14ac:dyDescent="0.35">
      <c r="B94" s="2" t="s">
        <v>3</v>
      </c>
      <c r="C94" s="2">
        <v>0.05</v>
      </c>
      <c r="D94" s="3">
        <v>216052</v>
      </c>
      <c r="E94" s="3">
        <v>232157</v>
      </c>
    </row>
    <row r="95" spans="1:15" x14ac:dyDescent="0.35">
      <c r="B95" s="2" t="s">
        <v>4</v>
      </c>
      <c r="C95" s="2">
        <v>0.1</v>
      </c>
      <c r="D95" s="3">
        <v>420436</v>
      </c>
      <c r="E95" s="3">
        <v>455767</v>
      </c>
    </row>
    <row r="96" spans="1:15" x14ac:dyDescent="0.35">
      <c r="B96" s="2" t="s">
        <v>5</v>
      </c>
      <c r="C96" s="2">
        <v>0.2</v>
      </c>
      <c r="D96" s="3">
        <v>818746</v>
      </c>
      <c r="E96" s="3">
        <v>868861</v>
      </c>
    </row>
    <row r="97" spans="2:5" x14ac:dyDescent="0.35">
      <c r="B97" s="2" t="s">
        <v>6</v>
      </c>
      <c r="C97" s="2">
        <v>0.5</v>
      </c>
      <c r="D97" s="3">
        <v>1964503</v>
      </c>
      <c r="E97" s="3">
        <v>2101258</v>
      </c>
    </row>
    <row r="98" spans="2:5" x14ac:dyDescent="0.35">
      <c r="B98" s="2" t="s">
        <v>11</v>
      </c>
      <c r="C98" s="2">
        <v>1</v>
      </c>
      <c r="D98" s="3">
        <v>3816139</v>
      </c>
      <c r="E98" s="3">
        <v>4143081</v>
      </c>
    </row>
    <row r="99" spans="2:5" x14ac:dyDescent="0.35">
      <c r="B99" s="2" t="s">
        <v>12</v>
      </c>
      <c r="C99" s="2">
        <v>2</v>
      </c>
      <c r="D99" s="3">
        <v>7205953</v>
      </c>
      <c r="E99" s="3">
        <v>8247319</v>
      </c>
    </row>
    <row r="100" spans="2:5" x14ac:dyDescent="0.35">
      <c r="B100" s="2" t="s">
        <v>30</v>
      </c>
      <c r="C100" s="2">
        <v>3</v>
      </c>
      <c r="D100" s="3">
        <v>9989952</v>
      </c>
      <c r="E100" s="3">
        <v>12350947</v>
      </c>
    </row>
  </sheetData>
  <mergeCells count="1">
    <mergeCell ref="K68:K69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0855B5-6E8A-4980-9E7A-AC1CCA62E7C4}">
  <dimension ref="I65:P87"/>
  <sheetViews>
    <sheetView tabSelected="1" workbookViewId="0">
      <selection activeCell="I1" sqref="I1"/>
    </sheetView>
  </sheetViews>
  <sheetFormatPr defaultRowHeight="14.5" x14ac:dyDescent="0.35"/>
  <sheetData>
    <row r="65" spans="9:16" ht="15" thickBot="1" x14ac:dyDescent="0.4"/>
    <row r="66" spans="9:16" ht="15" thickBot="1" x14ac:dyDescent="0.4">
      <c r="I66" s="72"/>
      <c r="J66" s="73" t="s">
        <v>20</v>
      </c>
      <c r="K66" s="73" t="s">
        <v>44</v>
      </c>
      <c r="L66" s="73"/>
      <c r="M66" s="73"/>
      <c r="N66" s="73"/>
      <c r="O66" s="73"/>
      <c r="P66" s="74"/>
    </row>
    <row r="67" spans="9:16" ht="15" thickBot="1" x14ac:dyDescent="0.4">
      <c r="I67" s="152" t="s">
        <v>51</v>
      </c>
      <c r="J67" s="153"/>
      <c r="K67" s="153"/>
      <c r="L67" s="153"/>
      <c r="M67" s="153"/>
      <c r="N67" s="153"/>
      <c r="O67" s="153"/>
      <c r="P67" s="154"/>
    </row>
    <row r="68" spans="9:16" ht="15" thickBot="1" x14ac:dyDescent="0.4">
      <c r="I68" s="75" t="s">
        <v>118</v>
      </c>
      <c r="J68" s="76">
        <v>4.3</v>
      </c>
      <c r="K68" s="76">
        <v>132535</v>
      </c>
      <c r="L68" s="76"/>
      <c r="M68" s="76"/>
      <c r="N68" s="76"/>
      <c r="O68" s="76"/>
      <c r="P68" s="77"/>
    </row>
    <row r="69" spans="9:16" ht="15" thickBot="1" x14ac:dyDescent="0.4">
      <c r="I69" s="78" t="s">
        <v>34</v>
      </c>
      <c r="J69" s="44">
        <v>4.4000000000000004</v>
      </c>
      <c r="K69" s="44">
        <v>8335</v>
      </c>
      <c r="L69" s="44"/>
      <c r="M69" s="44"/>
      <c r="N69" s="44"/>
      <c r="O69" s="44"/>
      <c r="P69" s="65"/>
    </row>
    <row r="70" spans="9:16" ht="15" thickBot="1" x14ac:dyDescent="0.4">
      <c r="I70" s="75" t="s">
        <v>35</v>
      </c>
      <c r="J70" s="79">
        <v>4.8</v>
      </c>
      <c r="K70" s="79">
        <v>80513</v>
      </c>
      <c r="L70" s="79"/>
      <c r="M70" s="79"/>
      <c r="N70" s="79"/>
      <c r="O70" s="79"/>
      <c r="P70" s="80"/>
    </row>
    <row r="71" spans="9:16" ht="15" thickBot="1" x14ac:dyDescent="0.4">
      <c r="I71" s="78" t="s">
        <v>36</v>
      </c>
      <c r="J71" s="70">
        <v>4.5999999999999996</v>
      </c>
      <c r="K71" s="70">
        <v>19555</v>
      </c>
      <c r="L71" s="70"/>
      <c r="M71" s="70"/>
      <c r="N71" s="70"/>
      <c r="O71" s="70"/>
      <c r="P71" s="81"/>
    </row>
    <row r="72" spans="9:16" ht="15" thickBot="1" x14ac:dyDescent="0.4">
      <c r="I72" s="155" t="s">
        <v>119</v>
      </c>
      <c r="J72" s="156"/>
      <c r="K72" s="156"/>
      <c r="L72" s="156"/>
      <c r="M72" s="156"/>
      <c r="N72" s="156"/>
      <c r="O72" s="156"/>
      <c r="P72" s="157"/>
    </row>
    <row r="73" spans="9:16" ht="15" thickBot="1" x14ac:dyDescent="0.4">
      <c r="I73" s="82" t="s">
        <v>120</v>
      </c>
      <c r="J73" s="70">
        <v>4.8</v>
      </c>
      <c r="K73" s="70">
        <v>123910</v>
      </c>
      <c r="L73" s="70"/>
      <c r="M73" s="70"/>
      <c r="N73" s="70"/>
      <c r="O73" s="70"/>
      <c r="P73" s="81"/>
    </row>
    <row r="74" spans="9:16" ht="15" thickBot="1" x14ac:dyDescent="0.4">
      <c r="I74" s="83" t="s">
        <v>33</v>
      </c>
      <c r="J74" s="62">
        <v>4.4000000000000004</v>
      </c>
      <c r="K74" s="62">
        <v>1032</v>
      </c>
      <c r="L74" s="62"/>
      <c r="M74" s="62"/>
      <c r="N74" s="62"/>
      <c r="O74" s="62"/>
      <c r="P74" s="63"/>
    </row>
    <row r="75" spans="9:16" ht="15" thickBot="1" x14ac:dyDescent="0.4">
      <c r="I75" s="82" t="s">
        <v>37</v>
      </c>
      <c r="J75" s="71">
        <v>4.4000000000000004</v>
      </c>
      <c r="K75" s="71">
        <v>40516</v>
      </c>
      <c r="L75" s="71"/>
      <c r="M75" s="71"/>
      <c r="N75" s="71"/>
      <c r="O75" s="71"/>
      <c r="P75" s="84"/>
    </row>
    <row r="76" spans="9:16" ht="15" thickBot="1" x14ac:dyDescent="0.4">
      <c r="I76" s="83" t="s">
        <v>121</v>
      </c>
      <c r="J76" s="62">
        <v>0</v>
      </c>
      <c r="K76" s="62">
        <v>0</v>
      </c>
      <c r="L76" s="62"/>
      <c r="M76" s="62"/>
      <c r="N76" s="62"/>
      <c r="O76" s="62"/>
      <c r="P76" s="63"/>
    </row>
    <row r="77" spans="9:16" ht="15" thickBot="1" x14ac:dyDescent="0.4">
      <c r="I77" s="82" t="s">
        <v>122</v>
      </c>
      <c r="J77" s="44">
        <v>4.3</v>
      </c>
      <c r="K77" s="44">
        <v>22671</v>
      </c>
      <c r="L77" s="44"/>
      <c r="M77" s="44"/>
      <c r="N77" s="44"/>
      <c r="O77" s="44"/>
      <c r="P77" s="65"/>
    </row>
    <row r="78" spans="9:16" ht="15" thickBot="1" x14ac:dyDescent="0.4">
      <c r="I78" s="158" t="s">
        <v>47</v>
      </c>
      <c r="J78" s="159"/>
      <c r="K78" s="159"/>
      <c r="L78" s="159"/>
      <c r="M78" s="159"/>
      <c r="N78" s="159"/>
      <c r="O78" s="159"/>
      <c r="P78" s="160"/>
    </row>
    <row r="79" spans="9:16" ht="15" thickBot="1" x14ac:dyDescent="0.4">
      <c r="I79" s="85" t="s">
        <v>40</v>
      </c>
      <c r="J79" s="44">
        <v>0</v>
      </c>
      <c r="K79" s="44">
        <v>0</v>
      </c>
      <c r="L79" s="44"/>
      <c r="M79" s="44"/>
      <c r="N79" s="44"/>
      <c r="O79" s="44"/>
      <c r="P79" s="65"/>
    </row>
    <row r="80" spans="9:16" ht="15" thickBot="1" x14ac:dyDescent="0.4">
      <c r="I80" s="86" t="s">
        <v>32</v>
      </c>
      <c r="J80" s="76">
        <v>4.3</v>
      </c>
      <c r="K80" s="76">
        <v>12887</v>
      </c>
      <c r="L80" s="76"/>
      <c r="M80" s="76"/>
      <c r="N80" s="76"/>
      <c r="O80" s="76"/>
      <c r="P80" s="77"/>
    </row>
    <row r="81" spans="9:16" ht="15" thickBot="1" x14ac:dyDescent="0.4">
      <c r="I81" s="87" t="s">
        <v>48</v>
      </c>
      <c r="J81" s="44"/>
      <c r="K81" s="44"/>
      <c r="L81" s="44"/>
      <c r="M81" s="44"/>
      <c r="N81" s="44"/>
      <c r="O81" s="44"/>
      <c r="P81" s="65"/>
    </row>
    <row r="82" spans="9:16" ht="15" thickBot="1" x14ac:dyDescent="0.4">
      <c r="I82" s="88" t="s">
        <v>41</v>
      </c>
      <c r="J82" s="62">
        <v>0</v>
      </c>
      <c r="K82" s="62">
        <v>0</v>
      </c>
      <c r="L82" s="62"/>
      <c r="M82" s="62"/>
      <c r="N82" s="62"/>
      <c r="O82" s="62"/>
      <c r="P82" s="63"/>
    </row>
    <row r="83" spans="9:16" ht="15" thickBot="1" x14ac:dyDescent="0.4">
      <c r="I83" s="89" t="s">
        <v>26</v>
      </c>
      <c r="J83" s="44">
        <v>0</v>
      </c>
      <c r="K83" s="44">
        <v>0</v>
      </c>
      <c r="L83" s="44"/>
      <c r="M83" s="44"/>
      <c r="N83" s="44"/>
      <c r="O83" s="44"/>
      <c r="P83" s="65"/>
    </row>
    <row r="84" spans="9:16" ht="15" thickBot="1" x14ac:dyDescent="0.4">
      <c r="I84" s="88" t="s">
        <v>43</v>
      </c>
      <c r="J84" s="62">
        <v>0</v>
      </c>
      <c r="K84" s="62">
        <v>0</v>
      </c>
      <c r="L84" s="62"/>
      <c r="M84" s="62"/>
      <c r="N84" s="62"/>
      <c r="O84" s="62"/>
      <c r="P84" s="63"/>
    </row>
    <row r="85" spans="9:16" ht="15" thickBot="1" x14ac:dyDescent="0.4">
      <c r="I85" s="161" t="s">
        <v>50</v>
      </c>
      <c r="J85" s="162"/>
      <c r="K85" s="162"/>
      <c r="L85" s="162"/>
      <c r="M85" s="162"/>
      <c r="N85" s="162"/>
      <c r="O85" s="162"/>
      <c r="P85" s="163"/>
    </row>
    <row r="86" spans="9:16" ht="15" thickBot="1" x14ac:dyDescent="0.4">
      <c r="I86" s="90" t="s">
        <v>123</v>
      </c>
      <c r="J86" s="76">
        <v>4.3</v>
      </c>
      <c r="K86" s="76">
        <v>37164</v>
      </c>
      <c r="L86" s="76"/>
      <c r="M86" s="76"/>
      <c r="N86" s="76"/>
      <c r="O86" s="76"/>
      <c r="P86" s="77"/>
    </row>
    <row r="87" spans="9:16" ht="15" thickBot="1" x14ac:dyDescent="0.4">
      <c r="I87" s="91" t="s">
        <v>49</v>
      </c>
      <c r="J87" s="92">
        <v>4.5</v>
      </c>
      <c r="K87" s="92">
        <v>14792</v>
      </c>
      <c r="L87" s="92"/>
      <c r="M87" s="92"/>
      <c r="N87" s="92"/>
      <c r="O87" s="92"/>
      <c r="P87" s="93"/>
    </row>
  </sheetData>
  <mergeCells count="4">
    <mergeCell ref="I67:P67"/>
    <mergeCell ref="I72:P72"/>
    <mergeCell ref="I78:P78"/>
    <mergeCell ref="I85:P85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4E478C-6EEF-43D6-89F7-C93BCC3CBD4F}">
  <dimension ref="A2:M44"/>
  <sheetViews>
    <sheetView workbookViewId="0">
      <selection activeCell="O37" sqref="O37"/>
    </sheetView>
  </sheetViews>
  <sheetFormatPr defaultRowHeight="14.5" x14ac:dyDescent="0.35"/>
  <cols>
    <col min="1" max="1" width="9.08984375" bestFit="1" customWidth="1"/>
    <col min="2" max="2" width="11.453125" customWidth="1"/>
    <col min="5" max="5" width="10.81640625" bestFit="1" customWidth="1"/>
    <col min="6" max="6" width="13.26953125" customWidth="1"/>
    <col min="11" max="11" width="10.81640625" bestFit="1" customWidth="1"/>
  </cols>
  <sheetData>
    <row r="2" spans="1:7" x14ac:dyDescent="0.35">
      <c r="A2" s="1"/>
    </row>
    <row r="3" spans="1:7" ht="15.5" x14ac:dyDescent="0.35">
      <c r="A3" s="4" t="s">
        <v>132</v>
      </c>
      <c r="G3" s="34" t="s">
        <v>137</v>
      </c>
    </row>
    <row r="4" spans="1:7" x14ac:dyDescent="0.35">
      <c r="A4" s="4"/>
    </row>
    <row r="5" spans="1:7" x14ac:dyDescent="0.35">
      <c r="D5" s="2" t="s">
        <v>7</v>
      </c>
    </row>
    <row r="6" spans="1:7" x14ac:dyDescent="0.35">
      <c r="B6" s="2"/>
      <c r="D6" s="8" t="s">
        <v>29</v>
      </c>
      <c r="E6" s="2"/>
    </row>
    <row r="7" spans="1:7" x14ac:dyDescent="0.35">
      <c r="B7" s="2"/>
      <c r="C7" s="2" t="s">
        <v>27</v>
      </c>
      <c r="D7" s="2" t="s">
        <v>17</v>
      </c>
      <c r="E7" s="2" t="s">
        <v>18</v>
      </c>
    </row>
    <row r="8" spans="1:7" x14ac:dyDescent="0.35">
      <c r="B8" s="2" t="s">
        <v>0</v>
      </c>
      <c r="C8" s="2">
        <v>6.0000000000000001E-3</v>
      </c>
      <c r="D8" s="3">
        <v>25981</v>
      </c>
      <c r="E8" s="3">
        <v>27124</v>
      </c>
    </row>
    <row r="9" spans="1:7" x14ac:dyDescent="0.35">
      <c r="B9" s="2" t="s">
        <v>1</v>
      </c>
      <c r="C9" s="2">
        <v>1.2500000000000001E-2</v>
      </c>
      <c r="D9" s="2">
        <v>60665</v>
      </c>
      <c r="E9" s="2">
        <v>59374</v>
      </c>
    </row>
    <row r="10" spans="1:7" x14ac:dyDescent="0.35">
      <c r="B10" s="2" t="s">
        <v>2</v>
      </c>
      <c r="C10" s="2">
        <v>2.5000000000000001E-2</v>
      </c>
      <c r="D10">
        <v>108485</v>
      </c>
      <c r="E10">
        <v>116234</v>
      </c>
    </row>
    <row r="11" spans="1:7" x14ac:dyDescent="0.35">
      <c r="B11" s="2" t="s">
        <v>3</v>
      </c>
      <c r="C11" s="2">
        <v>0.05</v>
      </c>
      <c r="D11" s="3">
        <v>216052</v>
      </c>
      <c r="E11" s="3">
        <v>232157</v>
      </c>
    </row>
    <row r="12" spans="1:7" x14ac:dyDescent="0.35">
      <c r="B12" s="2" t="s">
        <v>4</v>
      </c>
      <c r="C12" s="2">
        <v>0.1</v>
      </c>
      <c r="D12" s="3">
        <v>420436</v>
      </c>
      <c r="E12" s="3">
        <v>455767</v>
      </c>
    </row>
    <row r="13" spans="1:7" x14ac:dyDescent="0.35">
      <c r="B13" s="2" t="s">
        <v>5</v>
      </c>
      <c r="C13" s="2">
        <v>0.2</v>
      </c>
      <c r="D13" s="3">
        <v>818746</v>
      </c>
      <c r="E13" s="3">
        <v>868861</v>
      </c>
    </row>
    <row r="14" spans="1:7" x14ac:dyDescent="0.35">
      <c r="B14" s="2" t="s">
        <v>6</v>
      </c>
      <c r="C14" s="2">
        <v>0.5</v>
      </c>
      <c r="D14" s="3">
        <v>1964503</v>
      </c>
      <c r="E14" s="3">
        <v>2101258</v>
      </c>
    </row>
    <row r="15" spans="1:7" x14ac:dyDescent="0.35">
      <c r="B15" s="2" t="s">
        <v>11</v>
      </c>
      <c r="C15" s="2">
        <v>1</v>
      </c>
      <c r="D15" s="3">
        <v>3816139</v>
      </c>
      <c r="E15" s="3">
        <v>4143081</v>
      </c>
    </row>
    <row r="16" spans="1:7" x14ac:dyDescent="0.35">
      <c r="B16" s="2" t="s">
        <v>12</v>
      </c>
      <c r="C16" s="2">
        <v>2</v>
      </c>
      <c r="D16" s="3">
        <v>7205953</v>
      </c>
      <c r="E16" s="3">
        <v>8247319</v>
      </c>
    </row>
    <row r="17" spans="1:12" x14ac:dyDescent="0.35">
      <c r="B17" s="2" t="s">
        <v>30</v>
      </c>
      <c r="C17" s="2">
        <v>3</v>
      </c>
      <c r="D17" s="3">
        <v>9989952</v>
      </c>
      <c r="E17" s="3">
        <v>12350947</v>
      </c>
    </row>
    <row r="20" spans="1:12" x14ac:dyDescent="0.35">
      <c r="A20" t="s">
        <v>138</v>
      </c>
    </row>
    <row r="21" spans="1:12" x14ac:dyDescent="0.35">
      <c r="A21" s="15"/>
      <c r="B21" s="15"/>
      <c r="C21" s="15"/>
      <c r="D21" s="15" t="s">
        <v>20</v>
      </c>
      <c r="E21" s="15" t="s">
        <v>44</v>
      </c>
      <c r="F21" s="15" t="s">
        <v>22</v>
      </c>
      <c r="G21" s="15" t="s">
        <v>21</v>
      </c>
      <c r="H21" s="15" t="s">
        <v>23</v>
      </c>
      <c r="I21" s="15" t="s">
        <v>24</v>
      </c>
      <c r="J21" s="15" t="s">
        <v>25</v>
      </c>
      <c r="K21" s="15" t="s">
        <v>45</v>
      </c>
      <c r="L21" s="15" t="s">
        <v>46</v>
      </c>
    </row>
    <row r="22" spans="1:12" x14ac:dyDescent="0.35">
      <c r="A22" s="15">
        <v>1</v>
      </c>
      <c r="B22" s="15" t="s">
        <v>51</v>
      </c>
      <c r="C22" s="15" t="s">
        <v>38</v>
      </c>
      <c r="D22" s="16">
        <v>4.2590000000000003</v>
      </c>
      <c r="E22" s="15">
        <f>'HPLC chromatogram Sample'!K68</f>
        <v>132535</v>
      </c>
      <c r="F22" s="17">
        <f>E22/3000000</f>
        <v>4.4178333333333333E-2</v>
      </c>
      <c r="G22" s="17">
        <f>F22*5</f>
        <v>0.22089166666666665</v>
      </c>
      <c r="H22" s="15">
        <v>2</v>
      </c>
      <c r="I22" s="18">
        <f t="shared" ref="I22:I23" si="0">(G22*H22)</f>
        <v>0.44178333333333331</v>
      </c>
      <c r="J22" s="15">
        <v>2.1700000000000001E-2</v>
      </c>
      <c r="K22" s="15">
        <f t="shared" ref="K22:K23" si="1">(117.15*I22*0.000001)</f>
        <v>5.1754917499999993E-5</v>
      </c>
      <c r="L22" s="17">
        <f t="shared" ref="L22:L23" si="2">(K22*100)/J22</f>
        <v>0.23850192396313361</v>
      </c>
    </row>
    <row r="23" spans="1:12" x14ac:dyDescent="0.35">
      <c r="A23" s="15">
        <v>2</v>
      </c>
      <c r="B23" s="15"/>
      <c r="C23" s="15" t="s">
        <v>34</v>
      </c>
      <c r="D23" s="16">
        <v>4.3840000000000003</v>
      </c>
      <c r="E23" s="15">
        <f>'HPLC chromatogram Sample'!K69</f>
        <v>8335</v>
      </c>
      <c r="F23" s="17">
        <f>E23/3000000</f>
        <v>2.7783333333333332E-3</v>
      </c>
      <c r="G23" s="17">
        <f>F23*5</f>
        <v>1.3891666666666667E-2</v>
      </c>
      <c r="H23" s="15">
        <v>2</v>
      </c>
      <c r="I23" s="18">
        <f t="shared" si="0"/>
        <v>2.7783333333333333E-2</v>
      </c>
      <c r="J23" s="15">
        <v>2.4230000000000002E-2</v>
      </c>
      <c r="K23" s="15">
        <f t="shared" si="1"/>
        <v>3.2548175000000001E-6</v>
      </c>
      <c r="L23" s="17">
        <f t="shared" si="2"/>
        <v>1.3433006603384234E-2</v>
      </c>
    </row>
    <row r="24" spans="1:12" x14ac:dyDescent="0.35">
      <c r="A24" s="15">
        <v>3</v>
      </c>
      <c r="B24" s="15"/>
      <c r="C24" s="15" t="s">
        <v>33</v>
      </c>
      <c r="D24" s="16">
        <v>4.3529999999999998</v>
      </c>
      <c r="E24" s="15">
        <f>'HPLC chromatogram Sample'!K74</f>
        <v>1032</v>
      </c>
      <c r="F24" s="17">
        <f>E24/3000000</f>
        <v>3.4400000000000001E-4</v>
      </c>
      <c r="G24" s="17">
        <f>F24*5</f>
        <v>1.7200000000000002E-3</v>
      </c>
      <c r="H24" s="15">
        <v>2</v>
      </c>
      <c r="I24" s="18">
        <f>(G24*H24)</f>
        <v>3.4400000000000003E-3</v>
      </c>
      <c r="J24" s="15">
        <v>1.9699999999999999E-2</v>
      </c>
      <c r="K24" s="15">
        <f>(117.15*I24*0.000001)</f>
        <v>4.0299600000000004E-7</v>
      </c>
      <c r="L24" s="17">
        <f>(K24*100)/J24</f>
        <v>2.0456649746192898E-3</v>
      </c>
    </row>
    <row r="25" spans="1:12" x14ac:dyDescent="0.35">
      <c r="A25" s="15">
        <v>4</v>
      </c>
      <c r="B25" s="15"/>
      <c r="C25" s="15" t="s">
        <v>37</v>
      </c>
      <c r="D25" s="16">
        <v>4.3659999999999997</v>
      </c>
      <c r="E25" s="15">
        <f>'HPLC chromatogram Sample'!K75</f>
        <v>40516</v>
      </c>
      <c r="F25" s="17">
        <f>E25/3000000</f>
        <v>1.3505333333333333E-2</v>
      </c>
      <c r="G25" s="17">
        <f>F25*5</f>
        <v>6.7526666666666665E-2</v>
      </c>
      <c r="H25" s="15">
        <v>2</v>
      </c>
      <c r="I25" s="18">
        <f>(G25*H25)</f>
        <v>0.13505333333333333</v>
      </c>
      <c r="J25" s="15">
        <v>2.0119999999999999E-2</v>
      </c>
      <c r="K25" s="15">
        <f>(117.15*I25*0.000001)</f>
        <v>1.5821497999999999E-5</v>
      </c>
      <c r="L25" s="17">
        <f>(K25*100)/J25</f>
        <v>7.8635675944334002E-2</v>
      </c>
    </row>
    <row r="26" spans="1:12" x14ac:dyDescent="0.35">
      <c r="A26" s="15">
        <v>5</v>
      </c>
      <c r="B26" s="15"/>
      <c r="C26" s="15" t="s">
        <v>39</v>
      </c>
      <c r="D26" s="16">
        <v>4.3410000000000002</v>
      </c>
      <c r="E26" s="15">
        <f>'HPLC chromatogram Sample'!K77</f>
        <v>22671</v>
      </c>
      <c r="F26" s="17">
        <f>E26/3000000</f>
        <v>7.5570000000000003E-3</v>
      </c>
      <c r="G26" s="17">
        <f>F26*5</f>
        <v>3.7784999999999999E-2</v>
      </c>
      <c r="H26" s="15">
        <v>2</v>
      </c>
      <c r="I26" s="18">
        <f>(G26*H26)</f>
        <v>7.5569999999999998E-2</v>
      </c>
      <c r="J26" s="15">
        <v>2.1409999999999998E-2</v>
      </c>
      <c r="K26" s="15">
        <f>(117.15*I26*0.000001)</f>
        <v>8.8530255000000012E-6</v>
      </c>
      <c r="L26" s="17">
        <f>(K26*100)/J26</f>
        <v>4.1349955628211123E-2</v>
      </c>
    </row>
    <row r="27" spans="1:12" x14ac:dyDescent="0.35">
      <c r="A27" s="15">
        <v>6</v>
      </c>
      <c r="B27" s="15" t="s">
        <v>47</v>
      </c>
      <c r="C27" s="15" t="s">
        <v>40</v>
      </c>
      <c r="D27" s="15">
        <v>0</v>
      </c>
      <c r="E27" s="15">
        <v>0</v>
      </c>
      <c r="F27" s="15">
        <v>0</v>
      </c>
      <c r="G27" s="15">
        <v>0</v>
      </c>
      <c r="H27" s="15">
        <v>2</v>
      </c>
      <c r="I27" s="15">
        <v>0</v>
      </c>
      <c r="J27" s="15">
        <v>1.8280000000000001E-2</v>
      </c>
      <c r="K27" s="15">
        <v>0</v>
      </c>
      <c r="L27" s="17">
        <v>0</v>
      </c>
    </row>
    <row r="28" spans="1:12" x14ac:dyDescent="0.35">
      <c r="A28" s="15">
        <v>7</v>
      </c>
      <c r="B28" s="15"/>
      <c r="C28" s="15" t="s">
        <v>32</v>
      </c>
      <c r="D28" s="16">
        <v>4.3330000000000002</v>
      </c>
      <c r="E28" s="15">
        <f>'HPLC chromatogram Sample'!K80</f>
        <v>12887</v>
      </c>
      <c r="F28" s="17">
        <f>E28/3000000</f>
        <v>4.2956666666666664E-3</v>
      </c>
      <c r="G28" s="17">
        <f>F28*5</f>
        <v>2.1478333333333332E-2</v>
      </c>
      <c r="H28" s="15">
        <v>2</v>
      </c>
      <c r="I28" s="18">
        <f>(G28*H28)</f>
        <v>4.2956666666666664E-2</v>
      </c>
      <c r="J28" s="15">
        <v>2.002E-2</v>
      </c>
      <c r="K28" s="15">
        <f>(117.15*I28*0.000001)</f>
        <v>5.0323735000000003E-6</v>
      </c>
      <c r="L28" s="17">
        <f>(K28*100)/J28</f>
        <v>2.5136730769230772E-2</v>
      </c>
    </row>
    <row r="29" spans="1:12" x14ac:dyDescent="0.35">
      <c r="A29" s="15">
        <v>8</v>
      </c>
      <c r="B29" s="15" t="s">
        <v>48</v>
      </c>
      <c r="C29" s="15" t="s">
        <v>41</v>
      </c>
      <c r="D29" s="15">
        <v>0</v>
      </c>
      <c r="E29" s="15">
        <v>0</v>
      </c>
      <c r="F29" s="15">
        <v>0</v>
      </c>
      <c r="G29" s="15">
        <v>0</v>
      </c>
      <c r="H29" s="15">
        <v>2</v>
      </c>
      <c r="I29" s="15">
        <v>0</v>
      </c>
      <c r="J29" s="15">
        <v>2.1440000000000001E-2</v>
      </c>
      <c r="K29" s="15">
        <v>0</v>
      </c>
      <c r="L29" s="15">
        <v>0</v>
      </c>
    </row>
    <row r="30" spans="1:12" x14ac:dyDescent="0.35">
      <c r="A30" s="15">
        <v>9</v>
      </c>
      <c r="B30" s="15"/>
      <c r="C30" s="15" t="s">
        <v>42</v>
      </c>
      <c r="D30" s="15">
        <v>0</v>
      </c>
      <c r="E30" s="15">
        <v>0</v>
      </c>
      <c r="F30" s="15">
        <v>0</v>
      </c>
      <c r="G30" s="15">
        <v>0</v>
      </c>
      <c r="H30" s="15">
        <v>2</v>
      </c>
      <c r="I30" s="15">
        <v>0</v>
      </c>
      <c r="J30" s="15">
        <v>2.265E-2</v>
      </c>
      <c r="K30" s="15">
        <v>0</v>
      </c>
      <c r="L30" s="15">
        <v>0</v>
      </c>
    </row>
    <row r="31" spans="1:12" x14ac:dyDescent="0.35">
      <c r="A31" s="15">
        <v>10</v>
      </c>
      <c r="B31" s="15"/>
      <c r="C31" s="15" t="s">
        <v>43</v>
      </c>
      <c r="D31" s="15">
        <v>0</v>
      </c>
      <c r="E31" s="15">
        <v>0</v>
      </c>
      <c r="F31" s="15">
        <v>0</v>
      </c>
      <c r="G31" s="15">
        <v>0</v>
      </c>
      <c r="H31" s="15">
        <v>2</v>
      </c>
      <c r="I31" s="15">
        <v>0</v>
      </c>
      <c r="J31" s="15">
        <v>2.0199999999999999E-2</v>
      </c>
      <c r="K31" s="15">
        <v>0</v>
      </c>
      <c r="L31" s="15">
        <v>0</v>
      </c>
    </row>
    <row r="32" spans="1:12" x14ac:dyDescent="0.35">
      <c r="A32" s="15">
        <v>11</v>
      </c>
      <c r="B32" s="15" t="s">
        <v>50</v>
      </c>
      <c r="C32" s="15" t="s">
        <v>31</v>
      </c>
      <c r="D32" s="16">
        <v>4.25</v>
      </c>
      <c r="E32" s="15">
        <f>'HPLC chromatogram Sample'!K86</f>
        <v>37164</v>
      </c>
      <c r="F32" s="17">
        <f>E32/3000000</f>
        <v>1.2388E-2</v>
      </c>
      <c r="G32" s="17">
        <f>F32*5</f>
        <v>6.1939999999999995E-2</v>
      </c>
      <c r="H32" s="15">
        <v>2</v>
      </c>
      <c r="I32" s="18">
        <f>(G32*H32)</f>
        <v>0.12387999999999999</v>
      </c>
      <c r="J32" s="15">
        <v>2.0299999999999999E-2</v>
      </c>
      <c r="K32" s="15">
        <f>(117.15*I32*0.000001)</f>
        <v>1.4512541999999999E-5</v>
      </c>
      <c r="L32" s="17">
        <f>(K32*100)/J32</f>
        <v>7.1490354679802942E-2</v>
      </c>
    </row>
    <row r="33" spans="1:13" x14ac:dyDescent="0.35">
      <c r="A33" s="15">
        <v>12</v>
      </c>
      <c r="B33" s="15"/>
      <c r="C33" s="145" t="s">
        <v>49</v>
      </c>
      <c r="D33" s="146">
        <v>4.47</v>
      </c>
      <c r="E33" s="145">
        <f>'HPLC chromatogram Sample'!K87</f>
        <v>14792</v>
      </c>
      <c r="F33" s="147">
        <f>E33/3000000</f>
        <v>4.9306666666666665E-3</v>
      </c>
      <c r="G33" s="147">
        <f>F33*5</f>
        <v>2.4653333333333333E-2</v>
      </c>
      <c r="H33" s="145">
        <v>2</v>
      </c>
      <c r="I33" s="148">
        <f>(G33*H33)</f>
        <v>4.9306666666666665E-2</v>
      </c>
      <c r="J33" s="145">
        <v>1.8450000000000001E-2</v>
      </c>
      <c r="K33" s="145">
        <f>(117.15*I33*0.000001)</f>
        <v>5.7762760000000003E-6</v>
      </c>
      <c r="L33" s="147">
        <f>(K33*100)/J33</f>
        <v>3.1307728997289973E-2</v>
      </c>
    </row>
    <row r="36" spans="1:13" x14ac:dyDescent="0.35">
      <c r="B36" t="s">
        <v>128</v>
      </c>
      <c r="D36" t="s">
        <v>46</v>
      </c>
      <c r="E36" t="s">
        <v>127</v>
      </c>
      <c r="G36" t="s">
        <v>128</v>
      </c>
      <c r="H36" t="s">
        <v>127</v>
      </c>
    </row>
    <row r="37" spans="1:13" x14ac:dyDescent="0.35">
      <c r="B37" t="s">
        <v>38</v>
      </c>
      <c r="C37" s="10">
        <v>4.2590000000000003</v>
      </c>
      <c r="D37" s="9">
        <f>L22</f>
        <v>0.23850192396313361</v>
      </c>
      <c r="E37" s="7">
        <f>D37*10</f>
        <v>2.3850192396313359</v>
      </c>
      <c r="F37" s="7"/>
      <c r="G37" t="s">
        <v>126</v>
      </c>
      <c r="H37" s="7">
        <f t="shared" ref="H37:H44" si="3">E37</f>
        <v>2.3850192396313359</v>
      </c>
      <c r="I37" s="6"/>
      <c r="J37" s="9"/>
    </row>
    <row r="38" spans="1:13" x14ac:dyDescent="0.35">
      <c r="B38" t="s">
        <v>34</v>
      </c>
      <c r="C38" s="10">
        <v>4.3840000000000003</v>
      </c>
      <c r="D38" s="9">
        <f>L23</f>
        <v>1.3433006603384234E-2</v>
      </c>
      <c r="E38" s="7">
        <f t="shared" ref="E38:E39" si="4">D38*10</f>
        <v>0.13433006603384234</v>
      </c>
      <c r="F38" s="7"/>
      <c r="G38" t="s">
        <v>34</v>
      </c>
      <c r="H38" s="7">
        <f t="shared" si="3"/>
        <v>0.13433006603384234</v>
      </c>
      <c r="I38" s="6"/>
      <c r="J38" s="9"/>
    </row>
    <row r="39" spans="1:13" x14ac:dyDescent="0.35">
      <c r="B39" t="s">
        <v>33</v>
      </c>
      <c r="C39" s="10">
        <v>4.3840000000000003</v>
      </c>
      <c r="D39" s="9">
        <f>L24</f>
        <v>2.0456649746192898E-3</v>
      </c>
      <c r="E39" s="7">
        <f t="shared" si="4"/>
        <v>2.0456649746192899E-2</v>
      </c>
      <c r="F39" s="7"/>
      <c r="G39" t="s">
        <v>33</v>
      </c>
      <c r="H39" s="7">
        <f t="shared" si="3"/>
        <v>2.0456649746192899E-2</v>
      </c>
      <c r="I39" s="6"/>
      <c r="J39" s="9"/>
      <c r="L39" s="12"/>
      <c r="M39" s="11"/>
    </row>
    <row r="40" spans="1:13" x14ac:dyDescent="0.35">
      <c r="B40" t="s">
        <v>37</v>
      </c>
      <c r="C40" s="10">
        <v>4.3659999999999997</v>
      </c>
      <c r="D40" s="9">
        <f>L25</f>
        <v>7.8635675944334002E-2</v>
      </c>
      <c r="E40" s="7">
        <f>D40*10</f>
        <v>0.78635675944334005</v>
      </c>
      <c r="F40" s="7"/>
      <c r="G40" t="s">
        <v>37</v>
      </c>
      <c r="H40" s="7">
        <f t="shared" si="3"/>
        <v>0.78635675944334005</v>
      </c>
      <c r="I40" s="6"/>
      <c r="J40" s="9"/>
    </row>
    <row r="41" spans="1:13" x14ac:dyDescent="0.35">
      <c r="B41" t="s">
        <v>39</v>
      </c>
      <c r="C41" s="10">
        <v>4.3410000000000002</v>
      </c>
      <c r="D41" s="9">
        <f>L26</f>
        <v>4.1349955628211123E-2</v>
      </c>
      <c r="E41" s="7">
        <f>D41*10</f>
        <v>0.41349955628211121</v>
      </c>
      <c r="F41" s="7"/>
      <c r="G41" t="s">
        <v>122</v>
      </c>
      <c r="H41" s="7">
        <f t="shared" si="3"/>
        <v>0.41349955628211121</v>
      </c>
      <c r="I41" s="6"/>
      <c r="J41" s="9"/>
    </row>
    <row r="42" spans="1:13" x14ac:dyDescent="0.35">
      <c r="B42" t="s">
        <v>32</v>
      </c>
      <c r="C42" s="10">
        <v>4.3330000000000002</v>
      </c>
      <c r="D42" s="9">
        <f>L28</f>
        <v>2.5136730769230772E-2</v>
      </c>
      <c r="E42" s="7">
        <f>D42*10</f>
        <v>0.25136730769230775</v>
      </c>
      <c r="F42" s="7"/>
      <c r="G42" t="s">
        <v>124</v>
      </c>
      <c r="H42" s="7">
        <f t="shared" si="3"/>
        <v>0.25136730769230775</v>
      </c>
      <c r="I42" s="6"/>
      <c r="J42" s="9"/>
    </row>
    <row r="43" spans="1:13" x14ac:dyDescent="0.35">
      <c r="B43" t="s">
        <v>31</v>
      </c>
      <c r="C43" s="10">
        <v>4.25</v>
      </c>
      <c r="D43" s="9">
        <f>L32</f>
        <v>7.1490354679802942E-2</v>
      </c>
      <c r="E43" s="7">
        <f>D43*10</f>
        <v>0.71490354679802937</v>
      </c>
      <c r="F43" s="7"/>
      <c r="G43" t="s">
        <v>123</v>
      </c>
      <c r="H43" s="7">
        <f t="shared" si="3"/>
        <v>0.71490354679802937</v>
      </c>
      <c r="I43" s="6"/>
      <c r="J43" s="9"/>
    </row>
    <row r="44" spans="1:13" x14ac:dyDescent="0.35">
      <c r="B44" t="s">
        <v>49</v>
      </c>
      <c r="C44" s="10">
        <v>4.47</v>
      </c>
      <c r="D44" s="9">
        <f>L33</f>
        <v>3.1307728997289973E-2</v>
      </c>
      <c r="E44" s="7">
        <f>D44*10</f>
        <v>0.31307728997289974</v>
      </c>
      <c r="G44" t="s">
        <v>125</v>
      </c>
      <c r="H44" s="7">
        <f t="shared" si="3"/>
        <v>0.31307728997289974</v>
      </c>
    </row>
  </sheetData>
  <pageMargins left="0.7" right="0.7" top="0.75" bottom="0.75" header="0.3" footer="0.3"/>
  <pageSetup paperSize="9" orientation="portrait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D68BB4-DDDF-4A63-B5E8-E8C8D8DC7D51}">
  <dimension ref="A1:O79"/>
  <sheetViews>
    <sheetView topLeftCell="A10" workbookViewId="0">
      <selection activeCell="R1" sqref="R1"/>
    </sheetView>
  </sheetViews>
  <sheetFormatPr defaultRowHeight="14.5" x14ac:dyDescent="0.35"/>
  <cols>
    <col min="1" max="1" width="14.36328125" customWidth="1"/>
    <col min="2" max="2" width="10.6328125" customWidth="1"/>
    <col min="3" max="3" width="12.81640625" customWidth="1"/>
    <col min="4" max="4" width="15.08984375" customWidth="1"/>
    <col min="5" max="7" width="8.81640625" bestFit="1" customWidth="1"/>
    <col min="8" max="8" width="13.90625" customWidth="1"/>
    <col min="9" max="10" width="8.81640625" bestFit="1" customWidth="1"/>
    <col min="11" max="11" width="11.81640625" bestFit="1" customWidth="1"/>
    <col min="12" max="14" width="8.81640625" bestFit="1" customWidth="1"/>
  </cols>
  <sheetData>
    <row r="1" spans="1:12" x14ac:dyDescent="0.35">
      <c r="A1" s="128" t="s">
        <v>67</v>
      </c>
    </row>
    <row r="3" spans="1:12" ht="15" thickBot="1" x14ac:dyDescent="0.4">
      <c r="A3" t="s">
        <v>51</v>
      </c>
      <c r="B3" t="s">
        <v>126</v>
      </c>
    </row>
    <row r="4" spans="1:12" x14ac:dyDescent="0.35">
      <c r="A4" s="102" t="s">
        <v>79</v>
      </c>
      <c r="B4" s="101">
        <v>4.2590000000000003</v>
      </c>
      <c r="C4" s="98">
        <v>201183</v>
      </c>
      <c r="D4" s="99">
        <f t="shared" ref="D4:D17" si="0">C4/3000000</f>
        <v>6.7060999999999996E-2</v>
      </c>
      <c r="E4" s="99">
        <f t="shared" ref="E4:E17" si="1">D4*5</f>
        <v>0.33530499999999996</v>
      </c>
      <c r="F4" s="98">
        <v>1</v>
      </c>
      <c r="G4" s="100">
        <f t="shared" ref="G4:G17" si="2">(E4*F4)</f>
        <v>0.33530499999999996</v>
      </c>
      <c r="H4" s="98">
        <v>1.89E-2</v>
      </c>
      <c r="I4" s="98">
        <f t="shared" ref="I4:I17" si="3">(117.15*G4*0.000001)</f>
        <v>3.9280980749999994E-5</v>
      </c>
      <c r="J4" s="99">
        <f t="shared" ref="J4:J13" si="4">(I4*100)/H4</f>
        <v>0.20783587698412698</v>
      </c>
      <c r="K4" s="99">
        <f>AVERAGE(J4:J5)</f>
        <v>0.20535890504635729</v>
      </c>
      <c r="L4" s="99">
        <f>_xlfn.STDEV.P(J4:J5)</f>
        <v>2.4769719377696758E-3</v>
      </c>
    </row>
    <row r="5" spans="1:12" x14ac:dyDescent="0.35">
      <c r="A5" s="103"/>
      <c r="B5" s="101">
        <v>4.2590000000000003</v>
      </c>
      <c r="C5" s="98">
        <v>292815</v>
      </c>
      <c r="D5" s="99">
        <f t="shared" si="0"/>
        <v>9.7604999999999997E-2</v>
      </c>
      <c r="E5" s="99">
        <f t="shared" si="1"/>
        <v>0.48802499999999999</v>
      </c>
      <c r="F5" s="98">
        <v>1</v>
      </c>
      <c r="G5" s="100">
        <f t="shared" si="2"/>
        <v>0.48802499999999999</v>
      </c>
      <c r="H5" s="98">
        <v>2.818E-2</v>
      </c>
      <c r="I5" s="98">
        <f t="shared" si="3"/>
        <v>5.7172128749999995E-5</v>
      </c>
      <c r="J5" s="99">
        <f t="shared" si="4"/>
        <v>0.20288193310858763</v>
      </c>
      <c r="K5" s="98"/>
      <c r="L5" s="98"/>
    </row>
    <row r="6" spans="1:12" x14ac:dyDescent="0.35">
      <c r="A6" s="103" t="s">
        <v>84</v>
      </c>
      <c r="B6" s="101">
        <v>4.2590000000000003</v>
      </c>
      <c r="C6" s="98">
        <v>120602</v>
      </c>
      <c r="D6" s="99">
        <f t="shared" si="0"/>
        <v>4.0200666666666669E-2</v>
      </c>
      <c r="E6" s="99">
        <f t="shared" si="1"/>
        <v>0.20100333333333334</v>
      </c>
      <c r="F6" s="98">
        <v>2</v>
      </c>
      <c r="G6" s="100">
        <f t="shared" si="2"/>
        <v>0.40200666666666668</v>
      </c>
      <c r="H6" s="98">
        <v>1.686E-2</v>
      </c>
      <c r="I6" s="98">
        <f t="shared" si="3"/>
        <v>4.7095080999999997E-5</v>
      </c>
      <c r="J6" s="99">
        <f t="shared" si="4"/>
        <v>0.27933025504151837</v>
      </c>
      <c r="K6" s="99">
        <f>AVERAGE(J6:J7)</f>
        <v>0.26456662135154652</v>
      </c>
      <c r="L6" s="99">
        <f>_xlfn.STDEV.P(J6:J7)</f>
        <v>1.476363368997187E-2</v>
      </c>
    </row>
    <row r="7" spans="1:12" x14ac:dyDescent="0.35">
      <c r="A7" s="103"/>
      <c r="B7" s="101">
        <v>4.2590000000000003</v>
      </c>
      <c r="C7" s="98">
        <v>108877</v>
      </c>
      <c r="D7" s="99">
        <f t="shared" si="0"/>
        <v>3.6292333333333336E-2</v>
      </c>
      <c r="E7" s="99">
        <f t="shared" si="1"/>
        <v>0.18146166666666669</v>
      </c>
      <c r="F7" s="98">
        <v>2</v>
      </c>
      <c r="G7" s="100">
        <f t="shared" si="2"/>
        <v>0.36292333333333338</v>
      </c>
      <c r="H7" s="98">
        <v>1.702E-2</v>
      </c>
      <c r="I7" s="98">
        <f t="shared" si="3"/>
        <v>4.2516468500000009E-5</v>
      </c>
      <c r="J7" s="99">
        <f t="shared" si="4"/>
        <v>0.24980298766157463</v>
      </c>
      <c r="K7" s="98"/>
      <c r="L7" s="98"/>
    </row>
    <row r="8" spans="1:12" x14ac:dyDescent="0.35">
      <c r="A8" s="103" t="s">
        <v>85</v>
      </c>
      <c r="B8" s="101">
        <v>4.2590000000000003</v>
      </c>
      <c r="C8" s="98">
        <v>65222</v>
      </c>
      <c r="D8" s="99">
        <f t="shared" si="0"/>
        <v>2.1740666666666665E-2</v>
      </c>
      <c r="E8" s="99">
        <f t="shared" si="1"/>
        <v>0.10870333333333332</v>
      </c>
      <c r="F8" s="98">
        <v>2</v>
      </c>
      <c r="G8" s="100">
        <f t="shared" si="2"/>
        <v>0.21740666666666664</v>
      </c>
      <c r="H8" s="98">
        <v>1.7749999999999998E-2</v>
      </c>
      <c r="I8" s="98">
        <f t="shared" si="3"/>
        <v>2.5469190999999999E-5</v>
      </c>
      <c r="J8" s="99">
        <f t="shared" si="4"/>
        <v>0.14348840000000002</v>
      </c>
      <c r="K8" s="99">
        <f>AVERAGE(J8:J9)</f>
        <v>0.16033441215351812</v>
      </c>
      <c r="L8" s="99">
        <f>_xlfn.STDEV.P(J8:J9)</f>
        <v>1.6846012153518216E-2</v>
      </c>
    </row>
    <row r="9" spans="1:12" x14ac:dyDescent="0.35">
      <c r="A9" s="103"/>
      <c r="B9" s="101">
        <v>4.2590000000000003</v>
      </c>
      <c r="C9" s="98">
        <v>106399</v>
      </c>
      <c r="D9" s="99">
        <f t="shared" si="0"/>
        <v>3.5466333333333336E-2</v>
      </c>
      <c r="E9" s="99">
        <f t="shared" si="1"/>
        <v>0.17733166666666667</v>
      </c>
      <c r="F9" s="98">
        <v>2</v>
      </c>
      <c r="G9" s="100">
        <f t="shared" si="2"/>
        <v>0.35466333333333333</v>
      </c>
      <c r="H9" s="98">
        <v>2.3449999999999999E-2</v>
      </c>
      <c r="I9" s="98">
        <f t="shared" si="3"/>
        <v>4.15488095E-5</v>
      </c>
      <c r="J9" s="99">
        <f t="shared" si="4"/>
        <v>0.17718042430703626</v>
      </c>
      <c r="K9" s="98"/>
      <c r="L9" s="98"/>
    </row>
    <row r="10" spans="1:12" x14ac:dyDescent="0.35">
      <c r="A10" s="103" t="s">
        <v>86</v>
      </c>
      <c r="B10" s="101">
        <v>4.2590000000000003</v>
      </c>
      <c r="C10" s="98">
        <v>78148</v>
      </c>
      <c r="D10" s="99">
        <f t="shared" si="0"/>
        <v>2.6049333333333334E-2</v>
      </c>
      <c r="E10" s="99">
        <f t="shared" si="1"/>
        <v>0.13024666666666668</v>
      </c>
      <c r="F10" s="98">
        <v>1</v>
      </c>
      <c r="G10" s="100">
        <f t="shared" si="2"/>
        <v>0.13024666666666668</v>
      </c>
      <c r="H10" s="98">
        <v>1.9570000000000001E-2</v>
      </c>
      <c r="I10" s="98">
        <f t="shared" si="3"/>
        <v>1.5258397000000001E-5</v>
      </c>
      <c r="J10" s="99">
        <f t="shared" si="4"/>
        <v>7.7968303525804805E-2</v>
      </c>
      <c r="K10" s="99">
        <f>AVERAGE(J10:J11)</f>
        <v>7.3940947821781802E-2</v>
      </c>
      <c r="L10" s="99">
        <f>_xlfn.STDEV.P(J10:J11)</f>
        <v>4.0273557040230029E-3</v>
      </c>
    </row>
    <row r="11" spans="1:12" x14ac:dyDescent="0.35">
      <c r="A11" s="103"/>
      <c r="B11" s="101">
        <v>4.2590000000000003</v>
      </c>
      <c r="C11" s="98">
        <v>75410</v>
      </c>
      <c r="D11" s="99">
        <f t="shared" si="0"/>
        <v>2.5136666666666668E-2</v>
      </c>
      <c r="E11" s="99">
        <f t="shared" si="1"/>
        <v>0.12568333333333334</v>
      </c>
      <c r="F11" s="98">
        <v>1</v>
      </c>
      <c r="G11" s="100">
        <f t="shared" si="2"/>
        <v>0.12568333333333334</v>
      </c>
      <c r="H11" s="98">
        <v>2.1059999999999999E-2</v>
      </c>
      <c r="I11" s="98">
        <f t="shared" si="3"/>
        <v>1.4723802500000001E-5</v>
      </c>
      <c r="J11" s="99">
        <f t="shared" si="4"/>
        <v>6.9913592117758799E-2</v>
      </c>
      <c r="K11" s="98"/>
      <c r="L11" s="98"/>
    </row>
    <row r="12" spans="1:12" x14ac:dyDescent="0.35">
      <c r="A12" s="103" t="s">
        <v>87</v>
      </c>
      <c r="B12" s="101">
        <v>4.2590000000000003</v>
      </c>
      <c r="C12" s="98">
        <v>152235</v>
      </c>
      <c r="D12" s="99">
        <f t="shared" si="0"/>
        <v>5.0744999999999998E-2</v>
      </c>
      <c r="E12" s="99">
        <f t="shared" si="1"/>
        <v>0.25372499999999998</v>
      </c>
      <c r="F12" s="98">
        <v>2</v>
      </c>
      <c r="G12" s="100">
        <f t="shared" si="2"/>
        <v>0.50744999999999996</v>
      </c>
      <c r="H12" s="98">
        <v>1.9230000000000001E-2</v>
      </c>
      <c r="I12" s="98">
        <f t="shared" si="3"/>
        <v>5.9447767499999998E-5</v>
      </c>
      <c r="J12" s="99">
        <f t="shared" si="4"/>
        <v>0.30914075663026519</v>
      </c>
      <c r="K12" s="99">
        <f>AVERAGE(J12:J13)</f>
        <v>0.28164883154400255</v>
      </c>
      <c r="L12" s="99">
        <f>_xlfn.STDEV.P(J12:J13)</f>
        <v>2.7491925086262664E-2</v>
      </c>
    </row>
    <row r="13" spans="1:12" x14ac:dyDescent="0.35">
      <c r="A13" s="103"/>
      <c r="B13" s="101">
        <v>4.2590000000000003</v>
      </c>
      <c r="C13" s="98">
        <v>137069</v>
      </c>
      <c r="D13" s="99">
        <f t="shared" si="0"/>
        <v>4.568966666666667E-2</v>
      </c>
      <c r="E13" s="99">
        <f t="shared" si="1"/>
        <v>0.22844833333333336</v>
      </c>
      <c r="F13" s="98">
        <v>2</v>
      </c>
      <c r="G13" s="100">
        <f t="shared" si="2"/>
        <v>0.45689666666666673</v>
      </c>
      <c r="H13" s="98">
        <v>2.1059999999999999E-2</v>
      </c>
      <c r="I13" s="98">
        <f t="shared" si="3"/>
        <v>5.3525444500000013E-5</v>
      </c>
      <c r="J13" s="99">
        <f t="shared" si="4"/>
        <v>0.25415690645773986</v>
      </c>
      <c r="K13" s="98"/>
      <c r="L13" s="98"/>
    </row>
    <row r="14" spans="1:12" x14ac:dyDescent="0.35">
      <c r="A14" s="103" t="s">
        <v>88</v>
      </c>
      <c r="B14" s="101">
        <v>4.3</v>
      </c>
      <c r="C14" s="98">
        <v>68118</v>
      </c>
      <c r="D14" s="99">
        <f t="shared" si="0"/>
        <v>2.2706E-2</v>
      </c>
      <c r="E14" s="99">
        <f t="shared" si="1"/>
        <v>0.11353000000000001</v>
      </c>
      <c r="F14" s="98">
        <v>2</v>
      </c>
      <c r="G14" s="100">
        <f t="shared" si="2"/>
        <v>0.22706000000000001</v>
      </c>
      <c r="H14" s="98">
        <v>2.0469999999999999E-2</v>
      </c>
      <c r="I14" s="98">
        <f t="shared" si="3"/>
        <v>2.6600078999999999E-5</v>
      </c>
      <c r="J14" s="99">
        <f t="shared" ref="J14:J15" si="5">(I14*100)/H14</f>
        <v>0.12994664875427453</v>
      </c>
      <c r="K14" s="99">
        <f>AVERAGE(J14:J15)</f>
        <v>0.12826579256752368</v>
      </c>
      <c r="L14" s="99">
        <f>_xlfn.STDEV.P(J14:J15)</f>
        <v>1.6808561867508315E-3</v>
      </c>
    </row>
    <row r="15" spans="1:12" x14ac:dyDescent="0.35">
      <c r="A15" s="103"/>
      <c r="B15" s="101">
        <v>4.3</v>
      </c>
      <c r="C15" s="98">
        <v>68787</v>
      </c>
      <c r="D15" s="99">
        <f t="shared" si="0"/>
        <v>2.2929000000000001E-2</v>
      </c>
      <c r="E15" s="99">
        <f t="shared" si="1"/>
        <v>0.11464500000000001</v>
      </c>
      <c r="F15" s="98">
        <v>2</v>
      </c>
      <c r="G15" s="100">
        <f t="shared" si="2"/>
        <v>0.22929000000000002</v>
      </c>
      <c r="H15" s="98">
        <v>2.1219999999999999E-2</v>
      </c>
      <c r="I15" s="98">
        <f t="shared" si="3"/>
        <v>2.6861323500000004E-5</v>
      </c>
      <c r="J15" s="99">
        <f t="shared" si="5"/>
        <v>0.12658493638077287</v>
      </c>
      <c r="K15" s="98"/>
      <c r="L15" s="98"/>
    </row>
    <row r="16" spans="1:12" x14ac:dyDescent="0.35">
      <c r="A16" s="103" t="s">
        <v>89</v>
      </c>
      <c r="B16" s="101">
        <v>4.2590000000000003</v>
      </c>
      <c r="C16" s="98">
        <v>82842</v>
      </c>
      <c r="D16" s="99">
        <f t="shared" si="0"/>
        <v>2.7614E-2</v>
      </c>
      <c r="E16" s="99">
        <f t="shared" si="1"/>
        <v>0.13807</v>
      </c>
      <c r="F16" s="98">
        <v>3</v>
      </c>
      <c r="G16" s="100">
        <f t="shared" si="2"/>
        <v>0.41420999999999997</v>
      </c>
      <c r="H16" s="98">
        <v>1.848E-2</v>
      </c>
      <c r="I16" s="98">
        <f t="shared" si="3"/>
        <v>4.8524701499999994E-5</v>
      </c>
      <c r="J16" s="99">
        <f>(I16*100)/H16</f>
        <v>0.26257955357142854</v>
      </c>
      <c r="K16" s="99">
        <f>AVERAGE(J16:J17)</f>
        <v>0.24720296488931393</v>
      </c>
      <c r="L16" s="99">
        <f>_xlfn.STDEV.P(J16:J17)</f>
        <v>1.5376588682114611E-2</v>
      </c>
    </row>
    <row r="17" spans="1:15" x14ac:dyDescent="0.35">
      <c r="A17" s="103"/>
      <c r="B17" s="101">
        <v>4.2590000000000003</v>
      </c>
      <c r="C17" s="98">
        <v>90158</v>
      </c>
      <c r="D17" s="99">
        <f t="shared" si="0"/>
        <v>3.0052666666666665E-2</v>
      </c>
      <c r="E17" s="99">
        <f t="shared" si="1"/>
        <v>0.15026333333333333</v>
      </c>
      <c r="F17" s="98">
        <v>3</v>
      </c>
      <c r="G17" s="100">
        <f t="shared" si="2"/>
        <v>0.45079000000000002</v>
      </c>
      <c r="H17" s="98">
        <v>2.2780000000000002E-2</v>
      </c>
      <c r="I17" s="98">
        <f t="shared" si="3"/>
        <v>5.2810048500000007E-5</v>
      </c>
      <c r="J17" s="99">
        <f>(I17*100)/H17</f>
        <v>0.23182637620719931</v>
      </c>
      <c r="K17" s="98"/>
      <c r="L17" s="98"/>
    </row>
    <row r="18" spans="1:15" x14ac:dyDescent="0.35">
      <c r="A18" s="103" t="s">
        <v>144</v>
      </c>
      <c r="B18" s="101">
        <v>4.5999999999999996</v>
      </c>
      <c r="C18" s="98">
        <v>171334</v>
      </c>
      <c r="D18" s="99">
        <f t="shared" ref="D18:D19" si="6">C18/3000000</f>
        <v>5.7111333333333333E-2</v>
      </c>
      <c r="E18" s="99">
        <f t="shared" ref="E18:E19" si="7">D18*5</f>
        <v>0.28555666666666668</v>
      </c>
      <c r="F18" s="98">
        <v>2</v>
      </c>
      <c r="G18" s="100">
        <f t="shared" ref="G18:G19" si="8">(E18*F18)</f>
        <v>0.57111333333333336</v>
      </c>
      <c r="H18" s="98">
        <v>2.0160000000000001E-2</v>
      </c>
      <c r="I18" s="98">
        <f t="shared" ref="I18:I19" si="9">(117.15*G18*0.000001)</f>
        <v>6.6905927000000007E-5</v>
      </c>
      <c r="J18" s="99">
        <f t="shared" ref="J18:J19" si="10">(I18*100)/H18</f>
        <v>0.33187463789682542</v>
      </c>
      <c r="K18" s="99">
        <f>AVERAGE(J18:J19)</f>
        <v>0.34160882579772778</v>
      </c>
      <c r="L18" s="99">
        <f>_xlfn.STDEV.P(J18:J19)</f>
        <v>9.7341879009023302E-3</v>
      </c>
    </row>
    <row r="19" spans="1:15" ht="15" thickBot="1" x14ac:dyDescent="0.4">
      <c r="A19" s="104"/>
      <c r="B19" s="101">
        <v>4.5999999999999996</v>
      </c>
      <c r="C19" s="98">
        <v>183904</v>
      </c>
      <c r="D19" s="99">
        <f t="shared" si="6"/>
        <v>6.1301333333333333E-2</v>
      </c>
      <c r="E19" s="99">
        <f t="shared" si="7"/>
        <v>0.30650666666666665</v>
      </c>
      <c r="F19" s="98">
        <v>2</v>
      </c>
      <c r="G19" s="100">
        <f t="shared" si="8"/>
        <v>0.6130133333333333</v>
      </c>
      <c r="H19" s="98">
        <v>2.044E-2</v>
      </c>
      <c r="I19" s="98">
        <f t="shared" si="9"/>
        <v>7.1814511999999988E-5</v>
      </c>
      <c r="J19" s="99">
        <f t="shared" si="10"/>
        <v>0.35134301369863008</v>
      </c>
      <c r="K19" s="98"/>
      <c r="L19" s="98"/>
    </row>
    <row r="20" spans="1:15" x14ac:dyDescent="0.35">
      <c r="B20" s="94"/>
    </row>
    <row r="21" spans="1:15" ht="15" thickBot="1" x14ac:dyDescent="0.4">
      <c r="B21" s="94"/>
    </row>
    <row r="22" spans="1:15" ht="15" thickBot="1" x14ac:dyDescent="0.4">
      <c r="A22" s="19" t="s">
        <v>66</v>
      </c>
      <c r="B22" s="109" t="s">
        <v>65</v>
      </c>
      <c r="C22" s="51"/>
    </row>
    <row r="23" spans="1:15" x14ac:dyDescent="0.35">
      <c r="A23" s="22" t="s">
        <v>79</v>
      </c>
      <c r="B23" s="107">
        <f>K4</f>
        <v>0.20535890504635729</v>
      </c>
      <c r="C23" s="105">
        <f>L4</f>
        <v>2.4769719377696758E-3</v>
      </c>
      <c r="E23" s="19" t="s">
        <v>96</v>
      </c>
      <c r="F23" s="20"/>
      <c r="G23" s="20"/>
      <c r="H23" s="20"/>
      <c r="I23" s="20"/>
      <c r="J23" s="20"/>
      <c r="K23" s="20"/>
      <c r="L23" s="20"/>
      <c r="M23" s="20"/>
      <c r="N23" s="20"/>
      <c r="O23" s="21"/>
    </row>
    <row r="24" spans="1:15" x14ac:dyDescent="0.35">
      <c r="A24" s="22" t="s">
        <v>84</v>
      </c>
      <c r="B24" s="107">
        <f>K6</f>
        <v>0.26456662135154652</v>
      </c>
      <c r="C24" s="105">
        <f>L6</f>
        <v>1.476363368997187E-2</v>
      </c>
      <c r="E24" s="22" t="s">
        <v>95</v>
      </c>
      <c r="F24" s="23"/>
      <c r="G24" s="23"/>
      <c r="H24" s="23"/>
      <c r="I24" s="23"/>
      <c r="J24" s="23"/>
      <c r="K24" s="23"/>
      <c r="L24" s="23"/>
      <c r="M24" s="23"/>
      <c r="N24" s="23"/>
      <c r="O24" s="24"/>
    </row>
    <row r="25" spans="1:15" x14ac:dyDescent="0.35">
      <c r="A25" s="22" t="s">
        <v>85</v>
      </c>
      <c r="B25" s="107">
        <f>K8</f>
        <v>0.16033441215351812</v>
      </c>
      <c r="C25" s="105">
        <f>L8</f>
        <v>1.6846012153518216E-2</v>
      </c>
      <c r="E25" s="22" t="s">
        <v>94</v>
      </c>
      <c r="F25" s="23"/>
      <c r="G25" s="23"/>
      <c r="H25" s="23"/>
      <c r="I25" s="23"/>
      <c r="J25" s="23"/>
      <c r="K25" s="23"/>
      <c r="L25" s="23"/>
      <c r="M25" s="23"/>
      <c r="N25" s="23"/>
      <c r="O25" s="24"/>
    </row>
    <row r="26" spans="1:15" x14ac:dyDescent="0.35">
      <c r="A26" s="22" t="s">
        <v>86</v>
      </c>
      <c r="B26" s="107">
        <f>K10</f>
        <v>7.3940947821781802E-2</v>
      </c>
      <c r="C26" s="105">
        <f>L10</f>
        <v>4.0273557040230029E-3</v>
      </c>
      <c r="E26" s="22" t="s">
        <v>90</v>
      </c>
      <c r="F26" s="23"/>
      <c r="G26" s="23"/>
      <c r="H26" s="23"/>
      <c r="I26" s="23"/>
      <c r="J26" s="23"/>
      <c r="K26" s="23"/>
      <c r="L26" s="23"/>
      <c r="M26" s="23"/>
      <c r="N26" s="23"/>
      <c r="O26" s="24"/>
    </row>
    <row r="27" spans="1:15" x14ac:dyDescent="0.35">
      <c r="A27" s="22" t="s">
        <v>87</v>
      </c>
      <c r="B27" s="107">
        <f>K12</f>
        <v>0.28164883154400255</v>
      </c>
      <c r="C27" s="105">
        <f>L12</f>
        <v>2.7491925086262664E-2</v>
      </c>
      <c r="E27" s="22" t="s">
        <v>91</v>
      </c>
      <c r="F27" s="23"/>
      <c r="G27" s="23"/>
      <c r="H27" s="23"/>
      <c r="I27" s="23"/>
      <c r="J27" s="23"/>
      <c r="K27" s="23"/>
      <c r="L27" s="23"/>
      <c r="M27" s="23"/>
      <c r="N27" s="23"/>
      <c r="O27" s="24"/>
    </row>
    <row r="28" spans="1:15" x14ac:dyDescent="0.35">
      <c r="A28" s="22" t="s">
        <v>88</v>
      </c>
      <c r="B28" s="107">
        <f>K14</f>
        <v>0.12826579256752368</v>
      </c>
      <c r="C28" s="105">
        <f>L14</f>
        <v>1.6808561867508315E-3</v>
      </c>
      <c r="E28" s="22" t="s">
        <v>92</v>
      </c>
      <c r="F28" s="23"/>
      <c r="G28" s="23"/>
      <c r="H28" s="23"/>
      <c r="I28" s="23"/>
      <c r="J28" s="23"/>
      <c r="K28" s="23"/>
      <c r="L28" s="23"/>
      <c r="M28" s="23"/>
      <c r="N28" s="23"/>
      <c r="O28" s="24"/>
    </row>
    <row r="29" spans="1:15" x14ac:dyDescent="0.35">
      <c r="A29" s="22" t="s">
        <v>89</v>
      </c>
      <c r="B29" s="107">
        <f>K16</f>
        <v>0.24720296488931393</v>
      </c>
      <c r="C29" s="105">
        <f>L16</f>
        <v>1.5376588682114611E-2</v>
      </c>
      <c r="E29" s="22" t="s">
        <v>93</v>
      </c>
      <c r="F29" s="23"/>
      <c r="G29" s="23"/>
      <c r="H29" s="23"/>
      <c r="I29" s="23"/>
      <c r="J29" s="23"/>
      <c r="K29" s="23"/>
      <c r="L29" s="23"/>
      <c r="M29" s="23"/>
      <c r="N29" s="23"/>
      <c r="O29" s="24"/>
    </row>
    <row r="30" spans="1:15" ht="15" thickBot="1" x14ac:dyDescent="0.4">
      <c r="A30" s="25" t="s">
        <v>144</v>
      </c>
      <c r="B30" s="108">
        <f>K18</f>
        <v>0.34160882579772778</v>
      </c>
      <c r="C30" s="106">
        <f>L18</f>
        <v>9.7341879009023302E-3</v>
      </c>
      <c r="E30" s="25" t="s">
        <v>97</v>
      </c>
      <c r="F30" s="26"/>
      <c r="G30" s="26"/>
      <c r="H30" s="26"/>
      <c r="I30" s="26"/>
      <c r="J30" s="26"/>
      <c r="K30" s="26"/>
      <c r="L30" s="26"/>
      <c r="M30" s="26"/>
      <c r="N30" s="26"/>
      <c r="O30" s="27"/>
    </row>
    <row r="31" spans="1:15" x14ac:dyDescent="0.35">
      <c r="A31" s="23"/>
      <c r="B31" s="149"/>
      <c r="C31" s="149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</row>
    <row r="32" spans="1:15" x14ac:dyDescent="0.35">
      <c r="A32" s="128" t="s">
        <v>151</v>
      </c>
      <c r="B32" s="149"/>
      <c r="C32" s="149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</row>
    <row r="33" spans="1:12" x14ac:dyDescent="0.35">
      <c r="A33" t="s">
        <v>51</v>
      </c>
      <c r="B33" t="s">
        <v>126</v>
      </c>
    </row>
    <row r="34" spans="1:12" ht="15" thickBot="1" x14ac:dyDescent="0.4"/>
    <row r="35" spans="1:12" x14ac:dyDescent="0.35">
      <c r="A35" s="102"/>
      <c r="B35" s="116"/>
      <c r="C35" s="15" t="s">
        <v>44</v>
      </c>
      <c r="D35" s="15" t="s">
        <v>22</v>
      </c>
      <c r="E35" s="15" t="s">
        <v>21</v>
      </c>
      <c r="F35" s="15" t="s">
        <v>23</v>
      </c>
      <c r="G35" s="15" t="s">
        <v>24</v>
      </c>
      <c r="H35" s="15" t="s">
        <v>25</v>
      </c>
      <c r="I35" s="15" t="s">
        <v>45</v>
      </c>
      <c r="J35" s="15" t="s">
        <v>46</v>
      </c>
      <c r="K35" s="15" t="s">
        <v>54</v>
      </c>
      <c r="L35" s="15"/>
    </row>
    <row r="36" spans="1:12" ht="16.5" x14ac:dyDescent="0.45">
      <c r="A36" s="120" t="s">
        <v>102</v>
      </c>
      <c r="B36" s="116" t="s">
        <v>52</v>
      </c>
      <c r="C36" s="15">
        <v>218168</v>
      </c>
      <c r="D36" s="17">
        <f>C36/3000000</f>
        <v>7.2722666666666672E-2</v>
      </c>
      <c r="E36" s="17">
        <f>D36*5</f>
        <v>0.36361333333333334</v>
      </c>
      <c r="F36" s="15">
        <v>1</v>
      </c>
      <c r="G36" s="18">
        <f t="shared" ref="G36:G39" si="11">(E36*F36)</f>
        <v>0.36361333333333334</v>
      </c>
      <c r="H36" s="15">
        <v>1.703E-2</v>
      </c>
      <c r="I36" s="15">
        <f t="shared" ref="I36:I39" si="12">(117.15*G36*0.000001)</f>
        <v>4.2597302000000005E-5</v>
      </c>
      <c r="J36" s="17">
        <f t="shared" ref="J36:J39" si="13">(I36*100)/H36</f>
        <v>0.25013095713446865</v>
      </c>
      <c r="K36" s="17">
        <f>AVERAGE(J36:J37)</f>
        <v>0.20955248807810389</v>
      </c>
      <c r="L36" s="17">
        <f>_xlfn.STDEV.P(J36:J37)</f>
        <v>4.0578469056364627E-2</v>
      </c>
    </row>
    <row r="37" spans="1:12" x14ac:dyDescent="0.35">
      <c r="A37" s="103"/>
      <c r="B37" s="116" t="s">
        <v>53</v>
      </c>
      <c r="C37" s="15">
        <v>159238</v>
      </c>
      <c r="D37" s="17">
        <f>C37/3000000</f>
        <v>5.3079333333333333E-2</v>
      </c>
      <c r="E37" s="17">
        <f>D37*5</f>
        <v>0.26539666666666667</v>
      </c>
      <c r="F37" s="15">
        <v>1</v>
      </c>
      <c r="G37" s="18">
        <f t="shared" si="11"/>
        <v>0.26539666666666667</v>
      </c>
      <c r="H37" s="15">
        <v>1.84E-2</v>
      </c>
      <c r="I37" s="15">
        <f t="shared" si="12"/>
        <v>3.1091219500000001E-5</v>
      </c>
      <c r="J37" s="17">
        <f t="shared" si="13"/>
        <v>0.16897401902173914</v>
      </c>
      <c r="K37" s="17"/>
      <c r="L37" s="17"/>
    </row>
    <row r="38" spans="1:12" x14ac:dyDescent="0.35">
      <c r="A38" s="120" t="s">
        <v>103</v>
      </c>
      <c r="B38" s="116" t="s">
        <v>55</v>
      </c>
      <c r="C38" s="15">
        <v>206145</v>
      </c>
      <c r="D38" s="17">
        <f t="shared" ref="D38:D39" si="14">C38/3000000</f>
        <v>6.8714999999999998E-2</v>
      </c>
      <c r="E38" s="17">
        <f t="shared" ref="E38:E39" si="15">D38*5</f>
        <v>0.34357499999999996</v>
      </c>
      <c r="F38" s="15">
        <v>1</v>
      </c>
      <c r="G38" s="18">
        <f t="shared" si="11"/>
        <v>0.34357499999999996</v>
      </c>
      <c r="H38" s="15">
        <v>1.9E-2</v>
      </c>
      <c r="I38" s="15">
        <f t="shared" si="12"/>
        <v>4.0249811249999998E-5</v>
      </c>
      <c r="J38" s="17">
        <f t="shared" si="13"/>
        <v>0.21184111184210525</v>
      </c>
      <c r="K38" s="17">
        <f t="shared" ref="K38" si="16">AVERAGE(J38:J39)</f>
        <v>0.21406747957374722</v>
      </c>
      <c r="L38" s="17">
        <f>_xlfn.STDEV.P(J38:J39)</f>
        <v>2.2263677316419761E-3</v>
      </c>
    </row>
    <row r="39" spans="1:12" x14ac:dyDescent="0.35">
      <c r="A39" s="103"/>
      <c r="B39" s="116" t="s">
        <v>56</v>
      </c>
      <c r="C39" s="15">
        <v>203499</v>
      </c>
      <c r="D39" s="17">
        <f t="shared" si="14"/>
        <v>6.7833000000000004E-2</v>
      </c>
      <c r="E39" s="17">
        <f t="shared" si="15"/>
        <v>0.33916500000000005</v>
      </c>
      <c r="F39" s="15">
        <v>1</v>
      </c>
      <c r="G39" s="18">
        <f t="shared" si="11"/>
        <v>0.33916500000000005</v>
      </c>
      <c r="H39" s="15">
        <v>1.8370000000000001E-2</v>
      </c>
      <c r="I39" s="15">
        <f t="shared" si="12"/>
        <v>3.9733179750000001E-5</v>
      </c>
      <c r="J39" s="17">
        <f t="shared" si="13"/>
        <v>0.2162938473053892</v>
      </c>
      <c r="K39" s="17"/>
      <c r="L39" s="15"/>
    </row>
    <row r="40" spans="1:12" x14ac:dyDescent="0.35">
      <c r="A40" s="120" t="s">
        <v>104</v>
      </c>
      <c r="B40" s="116" t="s">
        <v>59</v>
      </c>
      <c r="C40" s="15">
        <v>152687</v>
      </c>
      <c r="D40" s="17">
        <f t="shared" ref="D40:D55" si="17">C40/3000000</f>
        <v>5.0895666666666665E-2</v>
      </c>
      <c r="E40" s="17">
        <f t="shared" ref="E40:E55" si="18">D40*5</f>
        <v>0.25447833333333331</v>
      </c>
      <c r="F40" s="15">
        <v>2</v>
      </c>
      <c r="G40" s="18">
        <f t="shared" ref="G40:G55" si="19">(E40*F40)</f>
        <v>0.50895666666666661</v>
      </c>
      <c r="H40" s="15">
        <v>2.094E-2</v>
      </c>
      <c r="I40" s="15">
        <f t="shared" ref="I40:I55" si="20">(117.15*G40*0.000001)</f>
        <v>5.9624273499999988E-5</v>
      </c>
      <c r="J40" s="17">
        <f t="shared" ref="J40:J53" si="21">(I40*100)/H40</f>
        <v>0.28473865090735428</v>
      </c>
      <c r="K40" s="17">
        <f>AVERAGE(J40:J41)</f>
        <v>0.26660860397716707</v>
      </c>
      <c r="L40" s="17">
        <f>_xlfn.STDEV.P(J40:J41)</f>
        <v>1.8130046930187202E-2</v>
      </c>
    </row>
    <row r="41" spans="1:12" x14ac:dyDescent="0.35">
      <c r="A41" s="103"/>
      <c r="B41" s="116" t="s">
        <v>60</v>
      </c>
      <c r="C41" s="110">
        <v>123253</v>
      </c>
      <c r="D41" s="17">
        <f t="shared" si="17"/>
        <v>4.1084333333333334E-2</v>
      </c>
      <c r="E41" s="17">
        <f t="shared" si="18"/>
        <v>0.20542166666666667</v>
      </c>
      <c r="F41" s="15">
        <v>2</v>
      </c>
      <c r="G41" s="18">
        <f t="shared" si="19"/>
        <v>0.41084333333333334</v>
      </c>
      <c r="H41" s="15">
        <v>1.9369999999999998E-2</v>
      </c>
      <c r="I41" s="15">
        <f t="shared" si="20"/>
        <v>4.8130296499999996E-5</v>
      </c>
      <c r="J41" s="17">
        <f t="shared" si="21"/>
        <v>0.24847855704697988</v>
      </c>
      <c r="K41" s="15"/>
      <c r="L41" s="15"/>
    </row>
    <row r="42" spans="1:12" x14ac:dyDescent="0.35">
      <c r="A42" s="120" t="s">
        <v>105</v>
      </c>
      <c r="B42" s="116" t="s">
        <v>61</v>
      </c>
      <c r="C42" s="15">
        <v>117269</v>
      </c>
      <c r="D42" s="17">
        <f t="shared" si="17"/>
        <v>3.9089666666666668E-2</v>
      </c>
      <c r="E42" s="17">
        <f t="shared" si="18"/>
        <v>0.19544833333333334</v>
      </c>
      <c r="F42" s="15">
        <v>2</v>
      </c>
      <c r="G42" s="18">
        <f t="shared" si="19"/>
        <v>0.39089666666666667</v>
      </c>
      <c r="H42" s="15">
        <v>1.7659999999999999E-2</v>
      </c>
      <c r="I42" s="15">
        <f t="shared" si="20"/>
        <v>4.57935445E-5</v>
      </c>
      <c r="J42" s="17">
        <f t="shared" si="21"/>
        <v>0.25930659399773498</v>
      </c>
      <c r="K42" s="17">
        <f>AVERAGE(J42:J43)</f>
        <v>0.24342480227591234</v>
      </c>
      <c r="L42" s="17">
        <f>_xlfn.STDEV.P(J42:J43)</f>
        <v>1.588179172182265E-2</v>
      </c>
    </row>
    <row r="43" spans="1:12" x14ac:dyDescent="0.35">
      <c r="A43" s="103"/>
      <c r="B43" s="116" t="s">
        <v>62</v>
      </c>
      <c r="C43" s="15">
        <v>110421</v>
      </c>
      <c r="D43" s="17">
        <f t="shared" si="17"/>
        <v>3.6806999999999999E-2</v>
      </c>
      <c r="E43" s="17">
        <f t="shared" si="18"/>
        <v>0.184035</v>
      </c>
      <c r="F43" s="15">
        <v>2</v>
      </c>
      <c r="G43" s="18">
        <f t="shared" si="19"/>
        <v>0.36807000000000001</v>
      </c>
      <c r="H43" s="15">
        <v>1.8950000000000002E-2</v>
      </c>
      <c r="I43" s="15">
        <f t="shared" si="20"/>
        <v>4.3119400500000004E-5</v>
      </c>
      <c r="J43" s="17">
        <f t="shared" si="21"/>
        <v>0.22754301055408968</v>
      </c>
      <c r="K43" s="15"/>
      <c r="L43" s="15"/>
    </row>
    <row r="44" spans="1:12" x14ac:dyDescent="0.35">
      <c r="A44" s="120" t="s">
        <v>106</v>
      </c>
      <c r="B44" s="116" t="s">
        <v>57</v>
      </c>
      <c r="C44" s="15">
        <v>202286</v>
      </c>
      <c r="D44" s="17">
        <f t="shared" si="17"/>
        <v>6.7428666666666665E-2</v>
      </c>
      <c r="E44" s="17">
        <f t="shared" si="18"/>
        <v>0.33714333333333335</v>
      </c>
      <c r="F44" s="15">
        <v>1</v>
      </c>
      <c r="G44" s="18">
        <f t="shared" si="19"/>
        <v>0.33714333333333335</v>
      </c>
      <c r="H44" s="15">
        <v>1.925E-2</v>
      </c>
      <c r="I44" s="15">
        <f t="shared" si="20"/>
        <v>3.9496341500000007E-5</v>
      </c>
      <c r="J44" s="17">
        <f t="shared" si="21"/>
        <v>0.20517580000000005</v>
      </c>
      <c r="K44" s="17">
        <f>AVERAGE(J44:J45)</f>
        <v>0.16318334997281134</v>
      </c>
      <c r="L44" s="17">
        <f>_xlfn.STDEV.P(J44:J45)</f>
        <v>4.1992450027188703E-2</v>
      </c>
    </row>
    <row r="45" spans="1:12" x14ac:dyDescent="0.35">
      <c r="A45" s="103"/>
      <c r="B45" s="116" t="s">
        <v>58</v>
      </c>
      <c r="C45" s="15">
        <v>114146</v>
      </c>
      <c r="D45" s="17">
        <f t="shared" si="17"/>
        <v>3.8048666666666668E-2</v>
      </c>
      <c r="E45" s="17">
        <f t="shared" si="18"/>
        <v>0.19024333333333335</v>
      </c>
      <c r="F45" s="15">
        <v>1</v>
      </c>
      <c r="G45" s="18">
        <f t="shared" si="19"/>
        <v>0.19024333333333335</v>
      </c>
      <c r="H45" s="15">
        <v>1.839E-2</v>
      </c>
      <c r="I45" s="15">
        <f t="shared" si="20"/>
        <v>2.2287006500000003E-5</v>
      </c>
      <c r="J45" s="17">
        <f t="shared" si="21"/>
        <v>0.12119089994562263</v>
      </c>
      <c r="K45" s="15"/>
      <c r="L45" s="15"/>
    </row>
    <row r="46" spans="1:12" x14ac:dyDescent="0.35">
      <c r="A46" s="120" t="s">
        <v>107</v>
      </c>
      <c r="B46" s="116" t="s">
        <v>63</v>
      </c>
      <c r="C46" s="15">
        <v>227731</v>
      </c>
      <c r="D46" s="17">
        <f t="shared" si="17"/>
        <v>7.591033333333333E-2</v>
      </c>
      <c r="E46" s="17">
        <f t="shared" si="18"/>
        <v>0.37955166666666662</v>
      </c>
      <c r="F46" s="15">
        <v>1</v>
      </c>
      <c r="G46" s="18">
        <f t="shared" si="19"/>
        <v>0.37955166666666662</v>
      </c>
      <c r="H46" s="15">
        <v>2.0289999999999999E-2</v>
      </c>
      <c r="I46" s="15">
        <f t="shared" si="20"/>
        <v>4.4464477749999988E-5</v>
      </c>
      <c r="J46" s="17">
        <f t="shared" si="21"/>
        <v>0.21914478930507636</v>
      </c>
      <c r="K46" s="17">
        <f>AVERAGE(J46:J47)</f>
        <v>0.21885941984633667</v>
      </c>
      <c r="L46" s="17">
        <f>_xlfn.STDEV.P(J46:J47)</f>
        <v>2.8536945873970654E-4</v>
      </c>
    </row>
    <row r="47" spans="1:12" x14ac:dyDescent="0.35">
      <c r="A47" s="103"/>
      <c r="B47" s="116" t="s">
        <v>64</v>
      </c>
      <c r="C47" s="15">
        <v>216615</v>
      </c>
      <c r="D47" s="17">
        <f t="shared" si="17"/>
        <v>7.2205000000000005E-2</v>
      </c>
      <c r="E47" s="17">
        <f t="shared" si="18"/>
        <v>0.36102500000000004</v>
      </c>
      <c r="F47" s="15">
        <v>1</v>
      </c>
      <c r="G47" s="18">
        <f t="shared" si="19"/>
        <v>0.36102500000000004</v>
      </c>
      <c r="H47" s="15">
        <v>1.9349999999999999E-2</v>
      </c>
      <c r="I47" s="15">
        <f t="shared" si="20"/>
        <v>4.2294078750000002E-5</v>
      </c>
      <c r="J47" s="17">
        <f t="shared" si="21"/>
        <v>0.21857405038759695</v>
      </c>
      <c r="K47" s="15"/>
      <c r="L47" s="15"/>
    </row>
    <row r="48" spans="1:12" x14ac:dyDescent="0.35">
      <c r="A48" s="120" t="s">
        <v>111</v>
      </c>
      <c r="B48" s="117" t="s">
        <v>75</v>
      </c>
      <c r="C48" s="95">
        <v>115682</v>
      </c>
      <c r="D48" s="96">
        <f t="shared" si="17"/>
        <v>3.8560666666666667E-2</v>
      </c>
      <c r="E48" s="96">
        <f t="shared" si="18"/>
        <v>0.19280333333333333</v>
      </c>
      <c r="F48" s="95">
        <v>2</v>
      </c>
      <c r="G48" s="97">
        <f t="shared" si="19"/>
        <v>0.38560666666666665</v>
      </c>
      <c r="H48" s="95">
        <v>1.9279999999999999E-2</v>
      </c>
      <c r="I48" s="95">
        <f t="shared" si="20"/>
        <v>4.5173821000000002E-5</v>
      </c>
      <c r="J48" s="96">
        <f t="shared" si="21"/>
        <v>0.23430405082987554</v>
      </c>
      <c r="K48" s="96">
        <f>AVERAGE(J48:J49)</f>
        <v>0.28668260325134931</v>
      </c>
      <c r="L48" s="96">
        <f>_xlfn.STDEV.P(J48:J49)</f>
        <v>5.2378552421473927E-2</v>
      </c>
    </row>
    <row r="49" spans="1:12" x14ac:dyDescent="0.35">
      <c r="A49" s="121" t="s">
        <v>68</v>
      </c>
      <c r="B49" s="117" t="s">
        <v>75</v>
      </c>
      <c r="C49" s="95">
        <v>164538</v>
      </c>
      <c r="D49" s="96">
        <f t="shared" si="17"/>
        <v>5.4845999999999999E-2</v>
      </c>
      <c r="E49" s="96">
        <f t="shared" si="18"/>
        <v>0.27422999999999997</v>
      </c>
      <c r="F49" s="95">
        <v>2</v>
      </c>
      <c r="G49" s="97">
        <f t="shared" si="19"/>
        <v>0.54845999999999995</v>
      </c>
      <c r="H49" s="95">
        <v>1.8950000000000002E-2</v>
      </c>
      <c r="I49" s="95">
        <f t="shared" si="20"/>
        <v>6.4252088999999991E-5</v>
      </c>
      <c r="J49" s="96">
        <f t="shared" si="21"/>
        <v>0.33906115567282313</v>
      </c>
      <c r="K49" s="95"/>
      <c r="L49" s="95"/>
    </row>
    <row r="50" spans="1:12" x14ac:dyDescent="0.35">
      <c r="A50" s="120" t="s">
        <v>112</v>
      </c>
      <c r="B50" s="118" t="s">
        <v>74</v>
      </c>
      <c r="C50" s="111">
        <v>292033</v>
      </c>
      <c r="D50" s="112">
        <f t="shared" si="17"/>
        <v>9.7344333333333338E-2</v>
      </c>
      <c r="E50" s="112">
        <f t="shared" si="18"/>
        <v>0.48672166666666672</v>
      </c>
      <c r="F50" s="111">
        <v>1</v>
      </c>
      <c r="G50" s="113">
        <f t="shared" si="19"/>
        <v>0.48672166666666672</v>
      </c>
      <c r="H50" s="111">
        <v>2.0469999999999999E-2</v>
      </c>
      <c r="I50" s="111">
        <f t="shared" si="20"/>
        <v>5.7019443250000008E-5</v>
      </c>
      <c r="J50" s="112">
        <f t="shared" si="21"/>
        <v>0.27855126160234495</v>
      </c>
      <c r="K50" s="112">
        <f>AVERAGE(J50:J51)</f>
        <v>0.29039287396799623</v>
      </c>
      <c r="L50" s="112">
        <f>_xlfn.STDEV.P(J50:J51)</f>
        <v>1.1841612365651288E-2</v>
      </c>
    </row>
    <row r="51" spans="1:12" x14ac:dyDescent="0.35">
      <c r="A51" s="122">
        <v>1</v>
      </c>
      <c r="B51" s="118" t="s">
        <v>74</v>
      </c>
      <c r="C51" s="111">
        <v>328472</v>
      </c>
      <c r="D51" s="112">
        <f t="shared" si="17"/>
        <v>0.10949066666666667</v>
      </c>
      <c r="E51" s="112">
        <f t="shared" si="18"/>
        <v>0.54745333333333335</v>
      </c>
      <c r="F51" s="111">
        <v>1</v>
      </c>
      <c r="G51" s="113">
        <f t="shared" si="19"/>
        <v>0.54745333333333335</v>
      </c>
      <c r="H51" s="111">
        <v>2.1219999999999999E-2</v>
      </c>
      <c r="I51" s="111">
        <f t="shared" si="20"/>
        <v>6.4134157999999998E-5</v>
      </c>
      <c r="J51" s="112">
        <f t="shared" si="21"/>
        <v>0.30223448633364752</v>
      </c>
      <c r="K51" s="111"/>
      <c r="L51" s="111"/>
    </row>
    <row r="52" spans="1:12" x14ac:dyDescent="0.35">
      <c r="A52" s="123" t="s">
        <v>68</v>
      </c>
      <c r="B52" s="117" t="s">
        <v>73</v>
      </c>
      <c r="C52" s="95">
        <v>171334</v>
      </c>
      <c r="D52" s="96">
        <f t="shared" si="17"/>
        <v>5.7111333333333333E-2</v>
      </c>
      <c r="E52" s="96">
        <f t="shared" si="18"/>
        <v>0.28555666666666668</v>
      </c>
      <c r="F52" s="95">
        <v>2</v>
      </c>
      <c r="G52" s="97">
        <f t="shared" si="19"/>
        <v>0.57111333333333336</v>
      </c>
      <c r="H52" s="95">
        <v>2.0160000000000001E-2</v>
      </c>
      <c r="I52" s="95">
        <f t="shared" si="20"/>
        <v>6.6905927000000007E-5</v>
      </c>
      <c r="J52" s="96">
        <f t="shared" si="21"/>
        <v>0.33187463789682542</v>
      </c>
      <c r="K52" s="96">
        <f>AVERAGE(J52:J53)</f>
        <v>0.34160882579772778</v>
      </c>
      <c r="L52" s="96">
        <f>_xlfn.STDEV.P(J52:J53)</f>
        <v>9.7341879009023302E-3</v>
      </c>
    </row>
    <row r="53" spans="1:12" x14ac:dyDescent="0.35">
      <c r="A53" s="121"/>
      <c r="B53" s="117" t="s">
        <v>73</v>
      </c>
      <c r="C53" s="95">
        <v>183904</v>
      </c>
      <c r="D53" s="96">
        <f t="shared" si="17"/>
        <v>6.1301333333333333E-2</v>
      </c>
      <c r="E53" s="96">
        <f t="shared" si="18"/>
        <v>0.30650666666666665</v>
      </c>
      <c r="F53" s="95">
        <v>2</v>
      </c>
      <c r="G53" s="97">
        <f t="shared" si="19"/>
        <v>0.6130133333333333</v>
      </c>
      <c r="H53" s="95">
        <v>2.044E-2</v>
      </c>
      <c r="I53" s="95">
        <f t="shared" si="20"/>
        <v>7.1814511999999988E-5</v>
      </c>
      <c r="J53" s="96">
        <f t="shared" si="21"/>
        <v>0.35134301369863008</v>
      </c>
      <c r="K53" s="95"/>
      <c r="L53" s="95"/>
    </row>
    <row r="54" spans="1:12" x14ac:dyDescent="0.35">
      <c r="A54" s="124" t="s">
        <v>69</v>
      </c>
      <c r="B54" s="118" t="s">
        <v>71</v>
      </c>
      <c r="C54" s="111">
        <v>16136</v>
      </c>
      <c r="D54" s="112">
        <f t="shared" si="17"/>
        <v>5.378666666666667E-3</v>
      </c>
      <c r="E54" s="112">
        <f t="shared" si="18"/>
        <v>2.6893333333333335E-2</v>
      </c>
      <c r="F54" s="111">
        <v>2</v>
      </c>
      <c r="G54" s="113">
        <f t="shared" si="19"/>
        <v>5.378666666666667E-2</v>
      </c>
      <c r="H54" s="111">
        <v>2.0469999999999999E-2</v>
      </c>
      <c r="I54" s="111">
        <f t="shared" si="20"/>
        <v>6.3011080000000008E-6</v>
      </c>
      <c r="J54" s="112">
        <f t="shared" ref="J54:J55" si="22">(I54*100)/H54</f>
        <v>3.0782159257449933E-2</v>
      </c>
      <c r="K54" s="111"/>
      <c r="L54" s="111"/>
    </row>
    <row r="55" spans="1:12" x14ac:dyDescent="0.35">
      <c r="A55" s="125"/>
      <c r="B55" s="118" t="s">
        <v>71</v>
      </c>
      <c r="C55" s="111">
        <v>21288</v>
      </c>
      <c r="D55" s="112">
        <f t="shared" si="17"/>
        <v>7.0959999999999999E-3</v>
      </c>
      <c r="E55" s="112">
        <f t="shared" si="18"/>
        <v>3.5479999999999998E-2</v>
      </c>
      <c r="F55" s="111">
        <v>2</v>
      </c>
      <c r="G55" s="113">
        <f t="shared" si="19"/>
        <v>7.0959999999999995E-2</v>
      </c>
      <c r="H55" s="111">
        <v>2.1219999999999999E-2</v>
      </c>
      <c r="I55" s="111">
        <f t="shared" si="20"/>
        <v>8.312963999999998E-6</v>
      </c>
      <c r="J55" s="112">
        <f t="shared" si="22"/>
        <v>3.917513666352497E-2</v>
      </c>
      <c r="K55" s="111"/>
      <c r="L55" s="111"/>
    </row>
    <row r="56" spans="1:12" x14ac:dyDescent="0.35">
      <c r="A56" s="120" t="s">
        <v>145</v>
      </c>
      <c r="B56" s="119" t="s">
        <v>72</v>
      </c>
      <c r="C56" s="114"/>
      <c r="D56" s="114"/>
      <c r="E56" s="114"/>
      <c r="F56" s="114"/>
      <c r="G56" s="114"/>
      <c r="H56" s="114">
        <v>2.0469999999999999E-2</v>
      </c>
      <c r="I56" s="114"/>
      <c r="J56" s="115">
        <f>J50+J54</f>
        <v>0.30933342085979487</v>
      </c>
      <c r="K56" s="115">
        <f>AVERAGE(J56:J57)</f>
        <v>0.32537152192848368</v>
      </c>
      <c r="L56" s="115">
        <f>_xlfn.STDEV.P(J56:J57)</f>
        <v>1.6038101068688804E-2</v>
      </c>
    </row>
    <row r="57" spans="1:12" x14ac:dyDescent="0.35">
      <c r="A57" s="126" t="s">
        <v>70</v>
      </c>
      <c r="B57" s="119" t="s">
        <v>72</v>
      </c>
      <c r="C57" s="114"/>
      <c r="D57" s="114"/>
      <c r="E57" s="114"/>
      <c r="F57" s="114"/>
      <c r="G57" s="114"/>
      <c r="H57" s="114">
        <v>2.1219999999999999E-2</v>
      </c>
      <c r="I57" s="114"/>
      <c r="J57" s="115">
        <f>J51+J55</f>
        <v>0.34140962299717248</v>
      </c>
      <c r="K57" s="114"/>
      <c r="L57" s="114"/>
    </row>
    <row r="58" spans="1:12" x14ac:dyDescent="0.35">
      <c r="A58" s="120" t="s">
        <v>146</v>
      </c>
      <c r="B58" s="118" t="s">
        <v>76</v>
      </c>
      <c r="C58" s="111">
        <v>271352</v>
      </c>
      <c r="D58" s="112">
        <f t="shared" ref="D58:D63" si="23">C58/3000000</f>
        <v>9.0450666666666665E-2</v>
      </c>
      <c r="E58" s="112">
        <f t="shared" ref="E58:E63" si="24">D58*5</f>
        <v>0.45225333333333334</v>
      </c>
      <c r="F58" s="111">
        <v>1</v>
      </c>
      <c r="G58" s="113">
        <f t="shared" ref="G58:G63" si="25">(E58*F58)</f>
        <v>0.45225333333333334</v>
      </c>
      <c r="H58" s="111">
        <v>1.8800000000000001E-2</v>
      </c>
      <c r="I58" s="111">
        <f t="shared" ref="I58:I63" si="26">(117.15*G58*0.000001)</f>
        <v>5.2981478000000001E-5</v>
      </c>
      <c r="J58" s="112">
        <f t="shared" ref="J58:J63" si="27">(I58*100)/H58</f>
        <v>0.2818163723404255</v>
      </c>
      <c r="K58" s="112">
        <f>AVERAGE(J58:J59)</f>
        <v>0.27588960034364074</v>
      </c>
      <c r="L58" s="112">
        <f>_xlfn.STDEV.P(J58:J59)</f>
        <v>5.9267719967847632E-3</v>
      </c>
    </row>
    <row r="59" spans="1:12" x14ac:dyDescent="0.35">
      <c r="A59" s="125"/>
      <c r="B59" s="118" t="s">
        <v>76</v>
      </c>
      <c r="C59" s="111">
        <v>272659</v>
      </c>
      <c r="D59" s="112">
        <f t="shared" si="23"/>
        <v>9.0886333333333333E-2</v>
      </c>
      <c r="E59" s="112">
        <f t="shared" si="24"/>
        <v>0.45443166666666668</v>
      </c>
      <c r="F59" s="111">
        <v>1</v>
      </c>
      <c r="G59" s="113">
        <f t="shared" si="25"/>
        <v>0.45443166666666668</v>
      </c>
      <c r="H59" s="111">
        <v>1.9720000000000001E-2</v>
      </c>
      <c r="I59" s="111">
        <f t="shared" si="26"/>
        <v>5.3236669750000004E-5</v>
      </c>
      <c r="J59" s="112">
        <f t="shared" si="27"/>
        <v>0.26996282834685598</v>
      </c>
      <c r="K59" s="111"/>
      <c r="L59" s="111"/>
    </row>
    <row r="60" spans="1:12" x14ac:dyDescent="0.35">
      <c r="A60" s="120" t="s">
        <v>148</v>
      </c>
      <c r="B60" s="117" t="s">
        <v>77</v>
      </c>
      <c r="C60" s="95">
        <v>147454</v>
      </c>
      <c r="D60" s="96">
        <f t="shared" si="23"/>
        <v>4.9151333333333332E-2</v>
      </c>
      <c r="E60" s="96">
        <f t="shared" si="24"/>
        <v>0.24575666666666665</v>
      </c>
      <c r="F60" s="95">
        <v>2</v>
      </c>
      <c r="G60" s="97">
        <f t="shared" si="25"/>
        <v>0.4915133333333333</v>
      </c>
      <c r="H60" s="95">
        <v>1.9470000000000001E-2</v>
      </c>
      <c r="I60" s="95">
        <f t="shared" si="26"/>
        <v>5.7580787E-5</v>
      </c>
      <c r="J60" s="96">
        <f t="shared" si="27"/>
        <v>0.29574107344632766</v>
      </c>
      <c r="K60" s="96">
        <f>AVERAGE(J60:J61)</f>
        <v>0.32586234645316892</v>
      </c>
      <c r="L60" s="96">
        <f>_xlfn.STDEV.P(J60:J61)</f>
        <v>3.0121273006841254E-2</v>
      </c>
    </row>
    <row r="61" spans="1:12" x14ac:dyDescent="0.35">
      <c r="A61" s="121"/>
      <c r="B61" s="117" t="s">
        <v>77</v>
      </c>
      <c r="C61" s="95">
        <v>178949</v>
      </c>
      <c r="D61" s="96">
        <f t="shared" si="23"/>
        <v>5.9649666666666663E-2</v>
      </c>
      <c r="E61" s="96">
        <f t="shared" si="24"/>
        <v>0.29824833333333334</v>
      </c>
      <c r="F61" s="95">
        <v>2</v>
      </c>
      <c r="G61" s="97">
        <f t="shared" si="25"/>
        <v>0.59649666666666668</v>
      </c>
      <c r="H61" s="95">
        <v>1.9630000000000002E-2</v>
      </c>
      <c r="I61" s="95">
        <f t="shared" si="26"/>
        <v>6.9879584500000009E-5</v>
      </c>
      <c r="J61" s="96">
        <f t="shared" si="27"/>
        <v>0.35598361946001017</v>
      </c>
      <c r="K61" s="95"/>
      <c r="L61" s="95"/>
    </row>
    <row r="62" spans="1:12" x14ac:dyDescent="0.35">
      <c r="A62" s="125" t="s">
        <v>69</v>
      </c>
      <c r="B62" s="118" t="s">
        <v>77</v>
      </c>
      <c r="C62" s="111">
        <v>26976</v>
      </c>
      <c r="D62" s="112">
        <f t="shared" si="23"/>
        <v>8.992E-3</v>
      </c>
      <c r="E62" s="112">
        <f t="shared" si="24"/>
        <v>4.496E-2</v>
      </c>
      <c r="F62" s="111">
        <v>2</v>
      </c>
      <c r="G62" s="113">
        <f t="shared" si="25"/>
        <v>8.992E-2</v>
      </c>
      <c r="H62" s="111">
        <v>1.8800000000000001E-2</v>
      </c>
      <c r="I62" s="111">
        <f t="shared" si="26"/>
        <v>1.0534128E-5</v>
      </c>
      <c r="J62" s="112">
        <f t="shared" si="27"/>
        <v>5.6032595744680842E-2</v>
      </c>
      <c r="K62" s="111"/>
      <c r="L62" s="111"/>
    </row>
    <row r="63" spans="1:12" x14ac:dyDescent="0.35">
      <c r="A63" s="125"/>
      <c r="B63" s="118" t="s">
        <v>77</v>
      </c>
      <c r="C63" s="111">
        <v>32818</v>
      </c>
      <c r="D63" s="112">
        <f t="shared" si="23"/>
        <v>1.0939333333333334E-2</v>
      </c>
      <c r="E63" s="112">
        <f t="shared" si="24"/>
        <v>5.4696666666666671E-2</v>
      </c>
      <c r="F63" s="111">
        <v>2</v>
      </c>
      <c r="G63" s="113">
        <f t="shared" si="25"/>
        <v>0.10939333333333334</v>
      </c>
      <c r="H63" s="111">
        <v>1.9720000000000001E-2</v>
      </c>
      <c r="I63" s="111">
        <f t="shared" si="26"/>
        <v>1.2815429E-5</v>
      </c>
      <c r="J63" s="112">
        <f t="shared" si="27"/>
        <v>6.4986962474645027E-2</v>
      </c>
      <c r="K63" s="111"/>
      <c r="L63" s="111"/>
    </row>
    <row r="64" spans="1:12" x14ac:dyDescent="0.35">
      <c r="A64" s="120" t="s">
        <v>147</v>
      </c>
      <c r="B64" s="119" t="s">
        <v>78</v>
      </c>
      <c r="C64" s="114"/>
      <c r="D64" s="114"/>
      <c r="E64" s="114"/>
      <c r="F64" s="114"/>
      <c r="G64" s="114"/>
      <c r="H64" s="114">
        <v>1.8800000000000001E-2</v>
      </c>
      <c r="I64" s="114"/>
      <c r="J64" s="115">
        <f>J58+J62</f>
        <v>0.33784896808510634</v>
      </c>
      <c r="K64" s="115">
        <f>AVERAGE(J64:J65)</f>
        <v>0.33639937945330367</v>
      </c>
      <c r="L64" s="115">
        <f>_xlfn.STDEV.P(J64:J65)</f>
        <v>1.4495886318026674E-3</v>
      </c>
    </row>
    <row r="65" spans="1:12" ht="15" thickBot="1" x14ac:dyDescent="0.4">
      <c r="A65" s="127" t="s">
        <v>70</v>
      </c>
      <c r="B65" s="119" t="s">
        <v>78</v>
      </c>
      <c r="C65" s="114"/>
      <c r="D65" s="114"/>
      <c r="E65" s="114"/>
      <c r="F65" s="114"/>
      <c r="G65" s="114"/>
      <c r="H65" s="114">
        <v>1.9720000000000001E-2</v>
      </c>
      <c r="I65" s="114"/>
      <c r="J65" s="115">
        <f>J59+J63</f>
        <v>0.334949790821501</v>
      </c>
      <c r="K65" s="114"/>
      <c r="L65" s="114"/>
    </row>
    <row r="66" spans="1:12" ht="15" thickBot="1" x14ac:dyDescent="0.4"/>
    <row r="67" spans="1:12" ht="15" thickBot="1" x14ac:dyDescent="0.4">
      <c r="A67" s="129" t="s">
        <v>66</v>
      </c>
      <c r="B67" s="138" t="s">
        <v>65</v>
      </c>
      <c r="C67" s="131"/>
      <c r="D67" s="137"/>
      <c r="E67" s="142"/>
      <c r="F67" s="143"/>
      <c r="G67" s="143"/>
      <c r="H67" s="143"/>
      <c r="I67" s="143"/>
      <c r="J67" s="143"/>
      <c r="K67" s="143"/>
      <c r="L67" s="144"/>
    </row>
    <row r="68" spans="1:12" ht="16.5" x14ac:dyDescent="0.45">
      <c r="A68" s="132" t="s">
        <v>102</v>
      </c>
      <c r="B68" s="17">
        <f>K36</f>
        <v>0.20955248807810389</v>
      </c>
      <c r="C68" s="139">
        <f>L36</f>
        <v>4.0578469056364627E-2</v>
      </c>
      <c r="D68" s="137"/>
      <c r="E68" s="129" t="s">
        <v>102</v>
      </c>
      <c r="F68" s="130" t="s">
        <v>98</v>
      </c>
      <c r="G68" s="130"/>
      <c r="H68" s="130"/>
      <c r="I68" s="130"/>
      <c r="J68" s="130"/>
      <c r="K68" s="130"/>
      <c r="L68" s="131"/>
    </row>
    <row r="69" spans="1:12" x14ac:dyDescent="0.35">
      <c r="A69" s="132" t="s">
        <v>103</v>
      </c>
      <c r="B69" s="17">
        <f>K38</f>
        <v>0.21406747957374722</v>
      </c>
      <c r="C69" s="139">
        <f>L38</f>
        <v>2.2263677316419761E-3</v>
      </c>
      <c r="D69" s="137"/>
      <c r="E69" s="132" t="s">
        <v>103</v>
      </c>
      <c r="F69" s="15" t="s">
        <v>99</v>
      </c>
      <c r="G69" s="15"/>
      <c r="H69" s="15"/>
      <c r="I69" s="15"/>
      <c r="J69" s="15"/>
      <c r="K69" s="15"/>
      <c r="L69" s="133"/>
    </row>
    <row r="70" spans="1:12" x14ac:dyDescent="0.35">
      <c r="A70" s="132" t="s">
        <v>104</v>
      </c>
      <c r="B70" s="17">
        <f>K40</f>
        <v>0.26660860397716707</v>
      </c>
      <c r="C70" s="139">
        <f>L40</f>
        <v>1.8130046930187202E-2</v>
      </c>
      <c r="D70" s="137"/>
      <c r="E70" s="132" t="s">
        <v>104</v>
      </c>
      <c r="F70" s="15" t="s">
        <v>100</v>
      </c>
      <c r="G70" s="15"/>
      <c r="H70" s="15"/>
      <c r="I70" s="15"/>
      <c r="J70" s="15"/>
      <c r="K70" s="15"/>
      <c r="L70" s="133"/>
    </row>
    <row r="71" spans="1:12" x14ac:dyDescent="0.35">
      <c r="A71" s="132" t="s">
        <v>105</v>
      </c>
      <c r="B71" s="17">
        <f>K42</f>
        <v>0.24342480227591234</v>
      </c>
      <c r="C71" s="139">
        <f>L42</f>
        <v>1.588179172182265E-2</v>
      </c>
      <c r="D71" s="137"/>
      <c r="E71" s="132" t="s">
        <v>105</v>
      </c>
      <c r="F71" s="15" t="s">
        <v>101</v>
      </c>
      <c r="G71" s="15"/>
      <c r="H71" s="15"/>
      <c r="I71" s="15"/>
      <c r="J71" s="15"/>
      <c r="K71" s="15"/>
      <c r="L71" s="133"/>
    </row>
    <row r="72" spans="1:12" x14ac:dyDescent="0.35">
      <c r="A72" s="132" t="s">
        <v>106</v>
      </c>
      <c r="B72" s="17">
        <f>K44</f>
        <v>0.16318334997281134</v>
      </c>
      <c r="C72" s="139">
        <f>L44</f>
        <v>4.1992450027188703E-2</v>
      </c>
      <c r="D72" s="137"/>
      <c r="E72" s="132" t="s">
        <v>106</v>
      </c>
      <c r="F72" s="15" t="s">
        <v>108</v>
      </c>
      <c r="G72" s="15"/>
      <c r="H72" s="15"/>
      <c r="I72" s="15"/>
      <c r="J72" s="15"/>
      <c r="K72" s="15"/>
      <c r="L72" s="133"/>
    </row>
    <row r="73" spans="1:12" x14ac:dyDescent="0.35">
      <c r="A73" s="132" t="s">
        <v>107</v>
      </c>
      <c r="B73" s="17">
        <f>K46</f>
        <v>0.21885941984633667</v>
      </c>
      <c r="C73" s="139">
        <f>L46</f>
        <v>2.8536945873970654E-4</v>
      </c>
      <c r="D73" s="137"/>
      <c r="E73" s="132" t="s">
        <v>107</v>
      </c>
      <c r="F73" s="15" t="s">
        <v>109</v>
      </c>
      <c r="G73" s="15"/>
      <c r="H73" s="15"/>
      <c r="I73" s="15"/>
      <c r="J73" s="15"/>
      <c r="K73" s="15"/>
      <c r="L73" s="133"/>
    </row>
    <row r="74" spans="1:12" x14ac:dyDescent="0.35">
      <c r="A74" s="132" t="s">
        <v>111</v>
      </c>
      <c r="B74" s="17">
        <f>K48</f>
        <v>0.28668260325134931</v>
      </c>
      <c r="C74" s="139">
        <f>L48</f>
        <v>5.2378552421473927E-2</v>
      </c>
      <c r="D74" s="137"/>
      <c r="E74" s="132" t="s">
        <v>111</v>
      </c>
      <c r="F74" s="15" t="s">
        <v>110</v>
      </c>
      <c r="G74" s="15"/>
      <c r="H74" s="15"/>
      <c r="I74" s="15"/>
      <c r="J74" s="15"/>
      <c r="K74" s="15"/>
      <c r="L74" s="133"/>
    </row>
    <row r="75" spans="1:12" x14ac:dyDescent="0.35">
      <c r="A75" s="132" t="s">
        <v>112</v>
      </c>
      <c r="B75" s="17">
        <f>K50</f>
        <v>0.29039287396799623</v>
      </c>
      <c r="C75" s="139">
        <f>L50</f>
        <v>1.1841612365651288E-2</v>
      </c>
      <c r="D75" s="137"/>
      <c r="E75" s="132" t="s">
        <v>112</v>
      </c>
      <c r="F75" s="15" t="s">
        <v>113</v>
      </c>
      <c r="G75" s="15"/>
      <c r="H75" s="15"/>
      <c r="I75" s="15"/>
      <c r="J75" s="15"/>
      <c r="K75" s="15"/>
      <c r="L75" s="133"/>
    </row>
    <row r="76" spans="1:12" x14ac:dyDescent="0.35">
      <c r="A76" s="132" t="s">
        <v>145</v>
      </c>
      <c r="B76" s="17">
        <f>K56</f>
        <v>0.32537152192848368</v>
      </c>
      <c r="C76" s="139">
        <f>L56</f>
        <v>1.6038101068688804E-2</v>
      </c>
      <c r="D76" s="137"/>
      <c r="E76" s="132" t="s">
        <v>80</v>
      </c>
      <c r="F76" s="15" t="s">
        <v>114</v>
      </c>
      <c r="G76" s="15"/>
      <c r="H76" s="15"/>
      <c r="I76" s="15"/>
      <c r="J76" s="15"/>
      <c r="K76" s="15"/>
      <c r="L76" s="133"/>
    </row>
    <row r="77" spans="1:12" x14ac:dyDescent="0.35">
      <c r="A77" s="132" t="s">
        <v>146</v>
      </c>
      <c r="B77" s="17">
        <f>K58</f>
        <v>0.27588960034364074</v>
      </c>
      <c r="C77" s="139">
        <f>L58</f>
        <v>5.9267719967847632E-3</v>
      </c>
      <c r="D77" s="137"/>
      <c r="E77" s="132" t="s">
        <v>81</v>
      </c>
      <c r="F77" s="15" t="s">
        <v>115</v>
      </c>
      <c r="G77" s="15"/>
      <c r="H77" s="15"/>
      <c r="I77" s="15"/>
      <c r="J77" s="15"/>
      <c r="K77" s="15"/>
      <c r="L77" s="133"/>
    </row>
    <row r="78" spans="1:12" x14ac:dyDescent="0.35">
      <c r="A78" s="132" t="s">
        <v>147</v>
      </c>
      <c r="B78" s="17">
        <f>K64</f>
        <v>0.33639937945330367</v>
      </c>
      <c r="C78" s="139">
        <f>L64</f>
        <v>1.4495886318026674E-3</v>
      </c>
      <c r="D78" s="137"/>
      <c r="E78" s="132" t="s">
        <v>82</v>
      </c>
      <c r="F78" s="15" t="s">
        <v>116</v>
      </c>
      <c r="G78" s="15"/>
      <c r="H78" s="15"/>
      <c r="I78" s="15"/>
      <c r="J78" s="15"/>
      <c r="K78" s="15"/>
      <c r="L78" s="133"/>
    </row>
    <row r="79" spans="1:12" ht="15" thickBot="1" x14ac:dyDescent="0.4">
      <c r="A79" s="134" t="s">
        <v>148</v>
      </c>
      <c r="B79" s="140">
        <f>K60</f>
        <v>0.32586234645316892</v>
      </c>
      <c r="C79" s="141">
        <f>L60</f>
        <v>3.0121273006841254E-2</v>
      </c>
      <c r="D79" s="137"/>
      <c r="E79" s="134" t="s">
        <v>83</v>
      </c>
      <c r="F79" s="135" t="s">
        <v>117</v>
      </c>
      <c r="G79" s="135"/>
      <c r="H79" s="135"/>
      <c r="I79" s="135"/>
      <c r="J79" s="135"/>
      <c r="K79" s="135"/>
      <c r="L79" s="136"/>
    </row>
  </sheetData>
  <conditionalFormatting sqref="K56">
    <cfRule type="colorScale" priority="15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16">
      <colorScale>
        <cfvo type="min"/>
        <cfvo type="percentile" val="50"/>
        <cfvo type="max"/>
        <color rgb="FFFFC000"/>
        <color theme="7" tint="-0.249977111117893"/>
        <color rgb="FFC00000"/>
      </colorScale>
    </cfRule>
  </conditionalFormatting>
  <conditionalFormatting sqref="K14">
    <cfRule type="colorScale" priority="13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14">
      <colorScale>
        <cfvo type="min"/>
        <cfvo type="percentile" val="50"/>
        <cfvo type="max"/>
        <color rgb="FFFFC000"/>
        <color theme="7" tint="-0.249977111117893"/>
        <color rgb="FFC00000"/>
      </colorScale>
    </cfRule>
  </conditionalFormatting>
  <conditionalFormatting sqref="K58">
    <cfRule type="colorScale" priority="11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12">
      <colorScale>
        <cfvo type="min"/>
        <cfvo type="percentile" val="50"/>
        <cfvo type="max"/>
        <color rgb="FFFFC000"/>
        <color theme="7" tint="-0.249977111117893"/>
        <color rgb="FFC00000"/>
      </colorScale>
    </cfRule>
  </conditionalFormatting>
  <conditionalFormatting sqref="K64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10">
      <colorScale>
        <cfvo type="min"/>
        <cfvo type="percentile" val="50"/>
        <cfvo type="max"/>
        <color rgb="FFFFC000"/>
        <color theme="7" tint="-0.249977111117893"/>
        <color rgb="FFC00000"/>
      </colorScale>
    </cfRule>
  </conditionalFormatting>
  <conditionalFormatting sqref="K50:K53">
    <cfRule type="colorScale" priority="44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45">
      <colorScale>
        <cfvo type="min"/>
        <cfvo type="percentile" val="50"/>
        <cfvo type="max"/>
        <color rgb="FFFFC000"/>
        <color theme="7" tint="-0.249977111117893"/>
        <color rgb="FFC00000"/>
      </colorScale>
    </cfRule>
  </conditionalFormatting>
  <conditionalFormatting sqref="K8:K9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4">
      <colorScale>
        <cfvo type="min"/>
        <cfvo type="percentile" val="50"/>
        <cfvo type="max"/>
        <color rgb="FFFFC000"/>
        <color theme="7" tint="-0.249977111117893"/>
        <color rgb="FFC00000"/>
      </colorScale>
    </cfRule>
  </conditionalFormatting>
  <conditionalFormatting sqref="C28 B79 B68:B74 C24 B23:B24 B26:B29">
    <cfRule type="colorScale" priority="5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60:K61 K16:K17 K6:K7 K4 K10:K13 K36:K49">
    <cfRule type="colorScale" priority="59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60">
      <colorScale>
        <cfvo type="min"/>
        <cfvo type="percentile" val="50"/>
        <cfvo type="max"/>
        <color rgb="FFFFC000"/>
        <color theme="7" tint="-0.249977111117893"/>
        <color rgb="FFC00000"/>
      </colorScale>
    </cfRule>
  </conditionalFormatting>
  <conditionalFormatting sqref="K18:K19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2">
      <colorScale>
        <cfvo type="min"/>
        <cfvo type="percentile" val="50"/>
        <cfvo type="max"/>
        <color rgb="FFFFC000"/>
        <color theme="7" tint="-0.249977111117893"/>
        <color rgb="FFC00000"/>
      </colorScale>
    </cfRule>
  </conditionalFormatting>
  <pageMargins left="0.7" right="0.7" top="0.75" bottom="0.75" header="0.3" footer="0.3"/>
  <pageSetup paperSize="9" orientation="portrait" horizontalDpi="1200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1395D8-EAD5-4957-927D-8DE565CDEFB3}">
  <dimension ref="A1:G14"/>
  <sheetViews>
    <sheetView topLeftCell="A10" workbookViewId="0">
      <selection activeCell="G19" sqref="G19"/>
    </sheetView>
  </sheetViews>
  <sheetFormatPr defaultRowHeight="14.5" x14ac:dyDescent="0.35"/>
  <cols>
    <col min="1" max="1" width="9.26953125" bestFit="1" customWidth="1"/>
  </cols>
  <sheetData>
    <row r="1" spans="1:7" x14ac:dyDescent="0.35">
      <c r="A1" t="s">
        <v>129</v>
      </c>
    </row>
    <row r="3" spans="1:7" x14ac:dyDescent="0.35">
      <c r="A3" s="1"/>
    </row>
    <row r="5" spans="1:7" x14ac:dyDescent="0.35">
      <c r="B5" s="2"/>
      <c r="C5" s="2" t="s">
        <v>27</v>
      </c>
      <c r="D5" s="2" t="s">
        <v>8</v>
      </c>
      <c r="E5" s="2" t="s">
        <v>9</v>
      </c>
      <c r="F5" s="2" t="s">
        <v>7</v>
      </c>
      <c r="G5" s="2" t="s">
        <v>10</v>
      </c>
    </row>
    <row r="6" spans="1:7" x14ac:dyDescent="0.35">
      <c r="B6" s="2" t="s">
        <v>0</v>
      </c>
      <c r="C6" s="2">
        <v>2.5000000000000001E-2</v>
      </c>
      <c r="D6" s="2">
        <v>50161</v>
      </c>
      <c r="E6" s="2">
        <v>50002</v>
      </c>
      <c r="F6" s="3">
        <f t="shared" ref="F6:F14" si="0">AVERAGE(D6:E6)</f>
        <v>50081.5</v>
      </c>
      <c r="G6" s="2">
        <f t="shared" ref="G6:G14" si="1">_xlfn.STDEV.S(D6:E6)</f>
        <v>112.42997820866105</v>
      </c>
    </row>
    <row r="7" spans="1:7" x14ac:dyDescent="0.35">
      <c r="B7" s="2" t="s">
        <v>1</v>
      </c>
      <c r="C7" s="2">
        <v>0.05</v>
      </c>
      <c r="D7" s="2">
        <v>106061</v>
      </c>
      <c r="E7" s="2">
        <v>101554</v>
      </c>
      <c r="F7" s="3">
        <f t="shared" si="0"/>
        <v>103807.5</v>
      </c>
      <c r="G7" s="2">
        <f t="shared" si="1"/>
        <v>3186.9302628077699</v>
      </c>
    </row>
    <row r="8" spans="1:7" x14ac:dyDescent="0.35">
      <c r="B8" s="2" t="s">
        <v>2</v>
      </c>
      <c r="C8" s="2">
        <v>0.1</v>
      </c>
      <c r="D8" s="2">
        <v>238389</v>
      </c>
      <c r="E8" s="2">
        <v>252857</v>
      </c>
      <c r="F8" s="3">
        <f t="shared" si="0"/>
        <v>245623</v>
      </c>
      <c r="G8" s="2">
        <f t="shared" si="1"/>
        <v>10230.420910206969</v>
      </c>
    </row>
    <row r="9" spans="1:7" x14ac:dyDescent="0.35">
      <c r="B9" s="2" t="s">
        <v>3</v>
      </c>
      <c r="C9" s="2">
        <v>0.2</v>
      </c>
      <c r="D9" s="2">
        <v>577072</v>
      </c>
      <c r="E9" s="2">
        <v>639357</v>
      </c>
      <c r="F9" s="3">
        <f t="shared" si="0"/>
        <v>608214.5</v>
      </c>
      <c r="G9" s="2">
        <f t="shared" si="1"/>
        <v>44042.145866204111</v>
      </c>
    </row>
    <row r="10" spans="1:7" x14ac:dyDescent="0.35">
      <c r="B10" s="2" t="s">
        <v>4</v>
      </c>
      <c r="C10" s="2">
        <v>0.3</v>
      </c>
      <c r="D10" s="2">
        <v>905260</v>
      </c>
      <c r="E10" s="2">
        <v>868507</v>
      </c>
      <c r="F10" s="3">
        <f t="shared" si="0"/>
        <v>886883.5</v>
      </c>
      <c r="G10" s="2">
        <f t="shared" si="1"/>
        <v>25988.29552894918</v>
      </c>
    </row>
    <row r="11" spans="1:7" x14ac:dyDescent="0.35">
      <c r="B11" s="2" t="s">
        <v>5</v>
      </c>
      <c r="C11" s="2">
        <v>0.4</v>
      </c>
      <c r="D11" s="2">
        <v>1265971</v>
      </c>
      <c r="E11" s="2">
        <v>1267847</v>
      </c>
      <c r="F11" s="3">
        <f t="shared" si="0"/>
        <v>1266909</v>
      </c>
      <c r="G11" s="2">
        <f t="shared" si="1"/>
        <v>1326.5323215059632</v>
      </c>
    </row>
    <row r="12" spans="1:7" x14ac:dyDescent="0.35">
      <c r="B12" s="2" t="s">
        <v>6</v>
      </c>
      <c r="C12" s="2">
        <v>0.5</v>
      </c>
      <c r="D12" s="2">
        <v>1660974</v>
      </c>
      <c r="E12" s="2">
        <v>1632896</v>
      </c>
      <c r="F12" s="3">
        <f t="shared" si="0"/>
        <v>1646935</v>
      </c>
      <c r="G12" s="2">
        <f t="shared" si="1"/>
        <v>19854.14420215588</v>
      </c>
    </row>
    <row r="13" spans="1:7" x14ac:dyDescent="0.35">
      <c r="B13" s="2" t="s">
        <v>11</v>
      </c>
      <c r="C13" s="2">
        <v>1</v>
      </c>
      <c r="D13" s="2">
        <v>3305209</v>
      </c>
      <c r="E13" s="2">
        <v>3451724</v>
      </c>
      <c r="F13" s="3">
        <f t="shared" si="0"/>
        <v>3378466.5</v>
      </c>
      <c r="G13" s="2">
        <f t="shared" si="1"/>
        <v>103601.75004554701</v>
      </c>
    </row>
    <row r="14" spans="1:7" x14ac:dyDescent="0.35">
      <c r="B14" s="2" t="s">
        <v>12</v>
      </c>
      <c r="C14" s="2">
        <v>2</v>
      </c>
      <c r="D14" s="2">
        <v>7031635</v>
      </c>
      <c r="E14" s="2">
        <v>6768818</v>
      </c>
      <c r="F14" s="3">
        <f t="shared" si="0"/>
        <v>6900226.5</v>
      </c>
      <c r="G14" s="2">
        <f t="shared" si="1"/>
        <v>185839.68291110487</v>
      </c>
    </row>
  </sheetData>
  <pageMargins left="0.7" right="0.7" top="0.75" bottom="0.75" header="0.3" footer="0.3"/>
  <pageSetup paperSize="9" orientation="portrait" horizontalDpi="1200" verticalDpi="12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0DB500-A63B-4AB9-B53C-A152489A648B}">
  <dimension ref="A1:G15"/>
  <sheetViews>
    <sheetView topLeftCell="A10" workbookViewId="0">
      <selection activeCell="A20" sqref="A20"/>
    </sheetView>
  </sheetViews>
  <sheetFormatPr defaultRowHeight="14.5" x14ac:dyDescent="0.35"/>
  <cols>
    <col min="1" max="1" width="9.26953125" bestFit="1" customWidth="1"/>
  </cols>
  <sheetData>
    <row r="1" spans="1:7" x14ac:dyDescent="0.35">
      <c r="A1" t="s">
        <v>130</v>
      </c>
    </row>
    <row r="4" spans="1:7" x14ac:dyDescent="0.35">
      <c r="A4" s="1"/>
    </row>
    <row r="5" spans="1:7" x14ac:dyDescent="0.35">
      <c r="E5" s="2" t="s">
        <v>7</v>
      </c>
    </row>
    <row r="6" spans="1:7" x14ac:dyDescent="0.35">
      <c r="B6" s="2"/>
      <c r="C6" s="2" t="s">
        <v>27</v>
      </c>
      <c r="D6" s="2" t="s">
        <v>8</v>
      </c>
      <c r="E6" s="2" t="s">
        <v>9</v>
      </c>
      <c r="F6" s="2" t="s">
        <v>13</v>
      </c>
      <c r="G6" s="2" t="s">
        <v>10</v>
      </c>
    </row>
    <row r="7" spans="1:7" x14ac:dyDescent="0.35">
      <c r="B7" s="2" t="s">
        <v>0</v>
      </c>
      <c r="C7" s="2">
        <v>2.5000000000000001E-2</v>
      </c>
      <c r="D7" s="2">
        <v>75241</v>
      </c>
      <c r="E7" s="2">
        <v>84968</v>
      </c>
      <c r="F7" s="3">
        <f t="shared" ref="F7:F15" si="0">AVERAGE(D7:E7)</f>
        <v>80104.5</v>
      </c>
      <c r="G7" s="2">
        <f t="shared" ref="G7:G15" si="1">_xlfn.STDEV.S(D7:E7)</f>
        <v>6878.0276606015477</v>
      </c>
    </row>
    <row r="8" spans="1:7" x14ac:dyDescent="0.35">
      <c r="B8" s="2" t="s">
        <v>1</v>
      </c>
      <c r="C8" s="2">
        <v>0.05</v>
      </c>
      <c r="D8" s="2">
        <v>161452</v>
      </c>
      <c r="E8" s="2">
        <v>167578</v>
      </c>
      <c r="F8" s="3">
        <f t="shared" si="0"/>
        <v>164515</v>
      </c>
      <c r="G8" s="2">
        <f t="shared" si="1"/>
        <v>4331.7361415487903</v>
      </c>
    </row>
    <row r="9" spans="1:7" x14ac:dyDescent="0.35">
      <c r="B9" s="2" t="s">
        <v>2</v>
      </c>
      <c r="C9" s="2">
        <v>0.1</v>
      </c>
      <c r="D9" s="2">
        <v>307128</v>
      </c>
      <c r="E9" s="2">
        <v>346405</v>
      </c>
      <c r="F9" s="3">
        <f t="shared" si="0"/>
        <v>326766.5</v>
      </c>
      <c r="G9" s="2">
        <f t="shared" si="1"/>
        <v>27773.033044664026</v>
      </c>
    </row>
    <row r="10" spans="1:7" x14ac:dyDescent="0.35">
      <c r="B10" s="2" t="s">
        <v>3</v>
      </c>
      <c r="C10" s="2">
        <v>0.2</v>
      </c>
      <c r="D10" s="2">
        <v>661575</v>
      </c>
      <c r="E10" s="2">
        <v>561687</v>
      </c>
      <c r="F10" s="3">
        <f t="shared" si="0"/>
        <v>611631</v>
      </c>
      <c r="G10" s="2">
        <f t="shared" si="1"/>
        <v>70631.482159161853</v>
      </c>
    </row>
    <row r="11" spans="1:7" x14ac:dyDescent="0.35">
      <c r="B11" s="2" t="s">
        <v>4</v>
      </c>
      <c r="C11" s="2">
        <v>0.3</v>
      </c>
      <c r="D11" s="2">
        <v>951492</v>
      </c>
      <c r="E11" s="2">
        <v>994519</v>
      </c>
      <c r="F11" s="3">
        <f t="shared" si="0"/>
        <v>973005.5</v>
      </c>
      <c r="G11" s="2">
        <f t="shared" si="1"/>
        <v>30424.683474113579</v>
      </c>
    </row>
    <row r="12" spans="1:7" x14ac:dyDescent="0.35">
      <c r="B12" s="2" t="s">
        <v>5</v>
      </c>
      <c r="C12" s="2">
        <v>0.4</v>
      </c>
      <c r="D12" s="2">
        <v>1281994</v>
      </c>
      <c r="E12" s="2">
        <v>1419450</v>
      </c>
      <c r="F12" s="3">
        <f t="shared" si="0"/>
        <v>1350722</v>
      </c>
      <c r="G12" s="2">
        <f t="shared" si="1"/>
        <v>97196.069714778074</v>
      </c>
    </row>
    <row r="13" spans="1:7" x14ac:dyDescent="0.35">
      <c r="B13" s="2" t="s">
        <v>6</v>
      </c>
      <c r="C13" s="2">
        <v>0.5</v>
      </c>
      <c r="D13" s="2">
        <v>1647784</v>
      </c>
      <c r="E13" s="2">
        <v>1678507</v>
      </c>
      <c r="F13" s="3">
        <f t="shared" si="0"/>
        <v>1663145.5</v>
      </c>
      <c r="G13" s="2">
        <f t="shared" si="1"/>
        <v>21724.441638394299</v>
      </c>
    </row>
    <row r="14" spans="1:7" x14ac:dyDescent="0.35">
      <c r="B14" s="2" t="s">
        <v>11</v>
      </c>
      <c r="C14" s="2">
        <v>1</v>
      </c>
      <c r="D14" s="2">
        <v>3532810</v>
      </c>
      <c r="E14" s="2">
        <v>3586208</v>
      </c>
      <c r="F14" s="3">
        <f t="shared" si="0"/>
        <v>3559509</v>
      </c>
      <c r="G14" s="2">
        <f t="shared" si="1"/>
        <v>37758.087901799263</v>
      </c>
    </row>
    <row r="15" spans="1:7" x14ac:dyDescent="0.35">
      <c r="B15" s="2" t="s">
        <v>12</v>
      </c>
      <c r="C15" s="2">
        <v>2</v>
      </c>
      <c r="D15" s="2">
        <v>7650760</v>
      </c>
      <c r="E15">
        <v>7407588</v>
      </c>
      <c r="F15" s="3">
        <f t="shared" si="0"/>
        <v>7529174</v>
      </c>
      <c r="G15" s="2">
        <f t="shared" si="1"/>
        <v>171948.57019469514</v>
      </c>
    </row>
  </sheetData>
  <pageMargins left="0.7" right="0.7" top="0.75" bottom="0.75" header="0.3" footer="0.3"/>
  <pageSetup paperSize="9" orientation="portrait" horizontalDpi="1200" verticalDpi="1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2C66B1-B3F9-403C-B934-F64A28958C3E}">
  <dimension ref="A2:J73"/>
  <sheetViews>
    <sheetView topLeftCell="A9" workbookViewId="0">
      <selection activeCell="A20" sqref="A20"/>
    </sheetView>
  </sheetViews>
  <sheetFormatPr defaultRowHeight="14.5" x14ac:dyDescent="0.35"/>
  <cols>
    <col min="1" max="1" width="9.08984375" bestFit="1" customWidth="1"/>
  </cols>
  <sheetData>
    <row r="2" spans="1:7" x14ac:dyDescent="0.35">
      <c r="A2" s="1" t="s">
        <v>131</v>
      </c>
    </row>
    <row r="3" spans="1:7" x14ac:dyDescent="0.35">
      <c r="A3" s="4" t="s">
        <v>149</v>
      </c>
    </row>
    <row r="4" spans="1:7" x14ac:dyDescent="0.35">
      <c r="A4" s="4"/>
    </row>
    <row r="5" spans="1:7" x14ac:dyDescent="0.35">
      <c r="D5" s="2" t="s">
        <v>7</v>
      </c>
    </row>
    <row r="6" spans="1:7" x14ac:dyDescent="0.35">
      <c r="B6" s="2"/>
      <c r="F6" s="2"/>
      <c r="G6" s="2"/>
    </row>
    <row r="7" spans="1:7" x14ac:dyDescent="0.35">
      <c r="B7" s="2"/>
      <c r="C7" s="2" t="s">
        <v>27</v>
      </c>
      <c r="D7" s="2" t="s">
        <v>17</v>
      </c>
      <c r="E7" s="2" t="s">
        <v>18</v>
      </c>
      <c r="F7" s="3"/>
      <c r="G7" s="3"/>
    </row>
    <row r="8" spans="1:7" x14ac:dyDescent="0.35">
      <c r="B8" s="2" t="s">
        <v>1</v>
      </c>
      <c r="C8" s="2">
        <v>0.05</v>
      </c>
      <c r="D8" s="2">
        <v>66406</v>
      </c>
      <c r="E8" s="2">
        <v>83044</v>
      </c>
      <c r="F8" s="3"/>
      <c r="G8" s="3"/>
    </row>
    <row r="9" spans="1:7" x14ac:dyDescent="0.35">
      <c r="B9" s="2" t="s">
        <v>2</v>
      </c>
      <c r="C9" s="2">
        <v>0.1</v>
      </c>
      <c r="D9" s="2">
        <v>145877</v>
      </c>
      <c r="E9" s="2">
        <v>178005</v>
      </c>
      <c r="F9" s="3"/>
      <c r="G9" s="3"/>
    </row>
    <row r="10" spans="1:7" x14ac:dyDescent="0.35">
      <c r="B10" s="2" t="s">
        <v>3</v>
      </c>
      <c r="C10" s="2">
        <v>0.2</v>
      </c>
      <c r="D10" s="2">
        <v>280695</v>
      </c>
      <c r="E10" s="2">
        <v>324417</v>
      </c>
      <c r="F10" s="3"/>
      <c r="G10" s="3"/>
    </row>
    <row r="11" spans="1:7" x14ac:dyDescent="0.35">
      <c r="B11" s="2" t="s">
        <v>4</v>
      </c>
      <c r="C11" s="2">
        <v>0.4</v>
      </c>
      <c r="D11" s="2">
        <v>595419</v>
      </c>
      <c r="E11" s="2">
        <v>733231</v>
      </c>
      <c r="F11" s="3"/>
      <c r="G11" s="3"/>
    </row>
    <row r="12" spans="1:7" x14ac:dyDescent="0.35">
      <c r="B12" s="2" t="s">
        <v>5</v>
      </c>
      <c r="C12" s="2">
        <v>0.5</v>
      </c>
      <c r="D12" s="2">
        <v>737362</v>
      </c>
      <c r="E12" s="2">
        <v>903544</v>
      </c>
      <c r="F12" s="3"/>
      <c r="G12" s="3"/>
    </row>
    <row r="13" spans="1:7" x14ac:dyDescent="0.35">
      <c r="B13" s="2" t="s">
        <v>6</v>
      </c>
      <c r="C13" s="2">
        <v>1</v>
      </c>
      <c r="D13" s="2">
        <v>1470272</v>
      </c>
      <c r="E13" s="2">
        <v>1800118</v>
      </c>
      <c r="F13" s="3"/>
      <c r="G13" s="3"/>
    </row>
    <row r="14" spans="1:7" x14ac:dyDescent="0.35">
      <c r="B14" s="2" t="s">
        <v>11</v>
      </c>
      <c r="C14" s="2">
        <v>2</v>
      </c>
      <c r="D14" s="2">
        <v>2833338</v>
      </c>
      <c r="E14" s="2">
        <v>3570284</v>
      </c>
      <c r="F14" s="3"/>
      <c r="G14" s="3"/>
    </row>
    <row r="15" spans="1:7" x14ac:dyDescent="0.35">
      <c r="D15" s="2"/>
      <c r="E15" s="2"/>
      <c r="F15" s="3"/>
      <c r="G15" s="3"/>
    </row>
    <row r="19" spans="1:7" x14ac:dyDescent="0.35">
      <c r="A19" s="4"/>
    </row>
    <row r="20" spans="1:7" x14ac:dyDescent="0.35">
      <c r="A20" s="1"/>
    </row>
    <row r="21" spans="1:7" x14ac:dyDescent="0.35">
      <c r="A21" s="4" t="s">
        <v>150</v>
      </c>
    </row>
    <row r="22" spans="1:7" x14ac:dyDescent="0.35">
      <c r="A22" s="4"/>
    </row>
    <row r="23" spans="1:7" x14ac:dyDescent="0.35">
      <c r="D23" s="2" t="s">
        <v>7</v>
      </c>
    </row>
    <row r="24" spans="1:7" x14ac:dyDescent="0.35">
      <c r="B24" s="2"/>
      <c r="F24" s="2"/>
      <c r="G24" s="2"/>
    </row>
    <row r="25" spans="1:7" x14ac:dyDescent="0.35">
      <c r="B25" s="2"/>
      <c r="C25" s="2" t="s">
        <v>27</v>
      </c>
      <c r="D25" s="2" t="s">
        <v>17</v>
      </c>
      <c r="E25" s="2" t="s">
        <v>18</v>
      </c>
      <c r="F25" s="3"/>
      <c r="G25" s="3"/>
    </row>
    <row r="26" spans="1:7" x14ac:dyDescent="0.35">
      <c r="B26" s="2" t="s">
        <v>2</v>
      </c>
      <c r="C26" s="13">
        <v>0.05</v>
      </c>
      <c r="D26" s="13">
        <v>89815</v>
      </c>
      <c r="E26" s="13">
        <v>109582</v>
      </c>
      <c r="F26" s="3"/>
      <c r="G26" s="3"/>
    </row>
    <row r="27" spans="1:7" x14ac:dyDescent="0.35">
      <c r="B27" s="2" t="s">
        <v>3</v>
      </c>
      <c r="C27" s="13">
        <v>0.1</v>
      </c>
      <c r="D27" s="13">
        <v>156113</v>
      </c>
      <c r="E27" s="13">
        <v>196192</v>
      </c>
      <c r="F27" s="3"/>
      <c r="G27" s="3"/>
    </row>
    <row r="28" spans="1:7" x14ac:dyDescent="0.35">
      <c r="B28" t="s">
        <v>4</v>
      </c>
      <c r="C28" s="14">
        <v>0.2</v>
      </c>
      <c r="D28" s="14">
        <v>253017</v>
      </c>
      <c r="E28" s="14">
        <v>266410</v>
      </c>
      <c r="F28" s="3"/>
      <c r="G28" s="3"/>
    </row>
    <row r="29" spans="1:7" x14ac:dyDescent="0.35">
      <c r="B29" s="2" t="s">
        <v>5</v>
      </c>
      <c r="C29" s="13">
        <v>0.4</v>
      </c>
      <c r="D29" s="13">
        <v>510069</v>
      </c>
      <c r="E29" s="13">
        <v>690348</v>
      </c>
      <c r="F29" s="3"/>
      <c r="G29" s="3"/>
    </row>
    <row r="30" spans="1:7" x14ac:dyDescent="0.35">
      <c r="B30" s="2" t="s">
        <v>6</v>
      </c>
      <c r="C30" s="13">
        <v>1</v>
      </c>
      <c r="D30" s="14">
        <v>1774880</v>
      </c>
      <c r="E30" s="14">
        <v>1855206</v>
      </c>
      <c r="F30" s="3"/>
      <c r="G30" s="3"/>
    </row>
    <row r="31" spans="1:7" x14ac:dyDescent="0.35">
      <c r="B31" s="2" t="s">
        <v>11</v>
      </c>
      <c r="C31" s="13">
        <v>2</v>
      </c>
      <c r="D31" s="14">
        <v>3525996</v>
      </c>
      <c r="E31" s="14">
        <v>3727863</v>
      </c>
      <c r="F31" s="3"/>
      <c r="G31" s="3"/>
    </row>
    <row r="32" spans="1:7" x14ac:dyDescent="0.35">
      <c r="B32" s="2" t="s">
        <v>12</v>
      </c>
      <c r="C32" s="13">
        <v>3.6</v>
      </c>
      <c r="D32" s="14">
        <v>5429702</v>
      </c>
      <c r="E32" s="14">
        <v>6769826</v>
      </c>
      <c r="F32" s="3"/>
      <c r="G32" s="3"/>
    </row>
    <row r="33" spans="1:8" x14ac:dyDescent="0.35">
      <c r="F33" s="3"/>
      <c r="G33" s="3"/>
    </row>
    <row r="34" spans="1:8" x14ac:dyDescent="0.35">
      <c r="D34" s="4"/>
      <c r="E34" s="4"/>
    </row>
    <row r="38" spans="1:8" x14ac:dyDescent="0.35">
      <c r="A38" s="1"/>
    </row>
    <row r="39" spans="1:8" x14ac:dyDescent="0.35">
      <c r="A39" s="4" t="s">
        <v>132</v>
      </c>
      <c r="H39" s="4" t="s">
        <v>133</v>
      </c>
    </row>
    <row r="40" spans="1:8" x14ac:dyDescent="0.35">
      <c r="A40" s="4"/>
    </row>
    <row r="41" spans="1:8" x14ac:dyDescent="0.35">
      <c r="D41" s="2" t="s">
        <v>7</v>
      </c>
    </row>
    <row r="42" spans="1:8" x14ac:dyDescent="0.35">
      <c r="B42" s="2"/>
      <c r="D42" s="8" t="s">
        <v>28</v>
      </c>
      <c r="F42" s="8" t="s">
        <v>29</v>
      </c>
      <c r="G42" s="2"/>
    </row>
    <row r="43" spans="1:8" x14ac:dyDescent="0.35">
      <c r="B43" s="2"/>
      <c r="C43" s="2" t="s">
        <v>27</v>
      </c>
      <c r="D43" s="2" t="s">
        <v>17</v>
      </c>
      <c r="E43" s="2" t="s">
        <v>18</v>
      </c>
      <c r="F43" s="2" t="s">
        <v>17</v>
      </c>
      <c r="G43" s="2" t="s">
        <v>18</v>
      </c>
    </row>
    <row r="44" spans="1:8" x14ac:dyDescent="0.35">
      <c r="B44" s="2" t="s">
        <v>0</v>
      </c>
      <c r="C44" s="2">
        <v>2.5000000000000001E-2</v>
      </c>
      <c r="D44" s="2">
        <v>26669</v>
      </c>
      <c r="E44" s="2">
        <v>31350</v>
      </c>
      <c r="F44" s="3">
        <v>32450</v>
      </c>
      <c r="G44" s="3">
        <v>40404</v>
      </c>
    </row>
    <row r="45" spans="1:8" x14ac:dyDescent="0.35">
      <c r="B45" s="2" t="s">
        <v>1</v>
      </c>
      <c r="C45" s="2">
        <v>0.05</v>
      </c>
      <c r="D45" s="2">
        <v>43201</v>
      </c>
      <c r="E45" s="2">
        <v>70021</v>
      </c>
      <c r="F45" s="3">
        <v>47043</v>
      </c>
      <c r="G45" s="3">
        <v>77045</v>
      </c>
    </row>
    <row r="46" spans="1:8" x14ac:dyDescent="0.35">
      <c r="B46" s="2" t="s">
        <v>2</v>
      </c>
      <c r="C46" s="2">
        <v>0.1</v>
      </c>
      <c r="D46">
        <v>118459</v>
      </c>
      <c r="E46">
        <v>148658</v>
      </c>
      <c r="F46" s="3">
        <v>101180</v>
      </c>
      <c r="G46" s="3">
        <v>130822</v>
      </c>
    </row>
    <row r="47" spans="1:8" x14ac:dyDescent="0.35">
      <c r="B47" s="2" t="s">
        <v>3</v>
      </c>
      <c r="C47" s="2">
        <v>0.15</v>
      </c>
      <c r="D47" s="2">
        <v>193939</v>
      </c>
      <c r="E47" s="2">
        <v>238667</v>
      </c>
      <c r="F47" s="3">
        <v>166231</v>
      </c>
      <c r="G47" s="3">
        <v>207848</v>
      </c>
    </row>
    <row r="48" spans="1:8" x14ac:dyDescent="0.35">
      <c r="B48" s="2" t="s">
        <v>4</v>
      </c>
      <c r="C48" s="2">
        <v>0.2</v>
      </c>
      <c r="D48" s="2">
        <v>274492</v>
      </c>
      <c r="E48" s="2">
        <v>341448</v>
      </c>
      <c r="F48" s="3">
        <v>231928</v>
      </c>
      <c r="G48" s="3">
        <v>294506</v>
      </c>
    </row>
    <row r="49" spans="2:10" x14ac:dyDescent="0.35">
      <c r="B49" s="2" t="s">
        <v>5</v>
      </c>
      <c r="C49" s="2">
        <v>0.25</v>
      </c>
      <c r="D49" s="2">
        <v>394872</v>
      </c>
      <c r="E49" s="2">
        <v>489182</v>
      </c>
      <c r="F49" s="3">
        <v>339467</v>
      </c>
      <c r="G49" s="3">
        <v>428916</v>
      </c>
    </row>
    <row r="50" spans="2:10" x14ac:dyDescent="0.35">
      <c r="B50" s="2" t="s">
        <v>6</v>
      </c>
      <c r="C50" s="2">
        <v>0.5</v>
      </c>
      <c r="D50" s="2">
        <v>644892</v>
      </c>
      <c r="E50" s="2">
        <v>800270</v>
      </c>
      <c r="F50" s="3">
        <v>608299</v>
      </c>
      <c r="G50" s="3">
        <v>747974</v>
      </c>
    </row>
    <row r="51" spans="2:10" x14ac:dyDescent="0.35">
      <c r="B51" s="2" t="s">
        <v>11</v>
      </c>
      <c r="C51" s="2">
        <v>1</v>
      </c>
      <c r="D51" s="2">
        <v>1449763</v>
      </c>
      <c r="E51" s="2">
        <v>1751782</v>
      </c>
      <c r="F51" s="3">
        <v>1243099</v>
      </c>
      <c r="G51" s="3">
        <v>1526216</v>
      </c>
    </row>
    <row r="52" spans="2:10" x14ac:dyDescent="0.35">
      <c r="B52" s="2" t="s">
        <v>12</v>
      </c>
      <c r="C52" s="2">
        <v>2</v>
      </c>
      <c r="D52" s="2">
        <v>2638478</v>
      </c>
      <c r="E52" s="2">
        <v>3243042</v>
      </c>
      <c r="F52" s="3">
        <v>2231388</v>
      </c>
      <c r="G52" s="3">
        <v>2788987</v>
      </c>
    </row>
    <row r="54" spans="2:10" x14ac:dyDescent="0.35">
      <c r="D54" s="3">
        <v>1243099</v>
      </c>
      <c r="E54" s="3">
        <v>1526216</v>
      </c>
      <c r="F54" s="2">
        <v>1449763</v>
      </c>
      <c r="G54" s="2">
        <v>1751782</v>
      </c>
    </row>
    <row r="55" spans="2:10" x14ac:dyDescent="0.35">
      <c r="D55" s="3">
        <v>1445226</v>
      </c>
      <c r="E55" s="3">
        <v>1736209</v>
      </c>
      <c r="F55" s="2">
        <v>1242723</v>
      </c>
      <c r="G55" s="2">
        <v>1527231</v>
      </c>
    </row>
    <row r="56" spans="2:10" x14ac:dyDescent="0.35">
      <c r="D56" s="2">
        <v>1561688</v>
      </c>
      <c r="E56" s="2">
        <v>1889567</v>
      </c>
      <c r="F56" s="3">
        <v>1289384</v>
      </c>
      <c r="G56" s="3">
        <v>1606466</v>
      </c>
    </row>
    <row r="57" spans="2:10" x14ac:dyDescent="0.35">
      <c r="D57">
        <v>1507892</v>
      </c>
      <c r="E57">
        <v>1820431</v>
      </c>
      <c r="F57" s="3">
        <v>1354841</v>
      </c>
      <c r="G57" s="3">
        <v>1721728</v>
      </c>
    </row>
    <row r="58" spans="2:10" x14ac:dyDescent="0.35">
      <c r="D58">
        <v>1498129</v>
      </c>
      <c r="E58">
        <v>1855235</v>
      </c>
      <c r="F58">
        <v>1296613</v>
      </c>
      <c r="G58">
        <v>1600794</v>
      </c>
    </row>
    <row r="59" spans="2:10" x14ac:dyDescent="0.35">
      <c r="F59">
        <v>1286636</v>
      </c>
      <c r="G59">
        <v>1624571</v>
      </c>
    </row>
    <row r="60" spans="2:10" x14ac:dyDescent="0.35">
      <c r="I60" s="2"/>
      <c r="J60" s="2"/>
    </row>
    <row r="61" spans="2:10" x14ac:dyDescent="0.35">
      <c r="C61" t="s">
        <v>19</v>
      </c>
    </row>
    <row r="62" spans="2:10" x14ac:dyDescent="0.35">
      <c r="D62">
        <f>_xlfn.STDEV.P(D54:D58)</f>
        <v>110422.48565831146</v>
      </c>
      <c r="E62">
        <f>_xlfn.STDEV.P(E54:E58)</f>
        <v>130059.36784345833</v>
      </c>
      <c r="F62">
        <f>_xlfn.STDEV.P(F55:F59)</f>
        <v>35814.281981354863</v>
      </c>
      <c r="G62">
        <f>_xlfn.STDEV.P(G55:G59)</f>
        <v>62375.960366153879</v>
      </c>
    </row>
    <row r="63" spans="2:10" x14ac:dyDescent="0.35">
      <c r="D63" s="5">
        <f>AVERAGE(D54:D58)</f>
        <v>1451206.8</v>
      </c>
      <c r="E63" s="5">
        <f>AVERAGE(E54:E58)</f>
        <v>1765531.6</v>
      </c>
      <c r="F63" s="5">
        <f>AVERAGE(F55:F59)</f>
        <v>1294039.3999999999</v>
      </c>
      <c r="G63" s="5">
        <f>AVERAGE(G55:G59)</f>
        <v>1616158</v>
      </c>
    </row>
    <row r="64" spans="2:10" x14ac:dyDescent="0.35">
      <c r="D64">
        <f>(D62/D63)*100</f>
        <v>7.6090110422795325</v>
      </c>
      <c r="E64">
        <f>(E62/E63)*100</f>
        <v>7.3665839707121812</v>
      </c>
      <c r="F64">
        <f>(F62/F63)*100</f>
        <v>2.7676345852649358</v>
      </c>
      <c r="G64">
        <f>(G62/G63)*100</f>
        <v>3.8595211833344187</v>
      </c>
    </row>
    <row r="70" spans="4:4" x14ac:dyDescent="0.35">
      <c r="D70" s="2"/>
    </row>
    <row r="71" spans="4:4" x14ac:dyDescent="0.35">
      <c r="D71" s="2"/>
    </row>
    <row r="72" spans="4:4" x14ac:dyDescent="0.35">
      <c r="D72" s="2"/>
    </row>
    <row r="73" spans="4:4" x14ac:dyDescent="0.35">
      <c r="D73" s="2"/>
    </row>
  </sheetData>
  <pageMargins left="0.7" right="0.7" top="0.75" bottom="0.75" header="0.3" footer="0.3"/>
  <pageSetup paperSize="9" orientation="portrait" horizontalDpi="1200" verticalDpi="120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A5EE50-98E9-4328-A793-4A817C2C186C}">
  <dimension ref="A1:G29"/>
  <sheetViews>
    <sheetView workbookViewId="0">
      <selection activeCell="F33" sqref="F33"/>
    </sheetView>
  </sheetViews>
  <sheetFormatPr defaultRowHeight="14.5" x14ac:dyDescent="0.35"/>
  <sheetData>
    <row r="1" spans="1:7" x14ac:dyDescent="0.35">
      <c r="A1" s="4" t="s">
        <v>14</v>
      </c>
    </row>
    <row r="3" spans="1:7" x14ac:dyDescent="0.35">
      <c r="A3" s="4" t="s">
        <v>15</v>
      </c>
    </row>
    <row r="4" spans="1:7" x14ac:dyDescent="0.35">
      <c r="E4" s="2" t="s">
        <v>7</v>
      </c>
    </row>
    <row r="5" spans="1:7" x14ac:dyDescent="0.35">
      <c r="B5" s="2"/>
      <c r="C5" s="2" t="s">
        <v>27</v>
      </c>
      <c r="D5" s="2" t="s">
        <v>8</v>
      </c>
      <c r="E5" s="2" t="s">
        <v>9</v>
      </c>
      <c r="F5" s="2" t="s">
        <v>13</v>
      </c>
      <c r="G5" s="2" t="s">
        <v>10</v>
      </c>
    </row>
    <row r="6" spans="1:7" x14ac:dyDescent="0.35">
      <c r="B6" s="2" t="s">
        <v>0</v>
      </c>
      <c r="C6" s="2">
        <v>2.5000000000000001E-2</v>
      </c>
      <c r="D6" s="2">
        <v>45831</v>
      </c>
      <c r="E6" s="2">
        <v>35819</v>
      </c>
      <c r="F6" s="3">
        <f t="shared" ref="F6:F14" si="0">AVERAGE(D6:E6)</f>
        <v>40825</v>
      </c>
      <c r="G6" s="3">
        <f t="shared" ref="G6:G14" si="1">_xlfn.STDEV.S(D6:E6)</f>
        <v>7079.5530932397141</v>
      </c>
    </row>
    <row r="7" spans="1:7" x14ac:dyDescent="0.35">
      <c r="B7" s="2" t="s">
        <v>1</v>
      </c>
      <c r="C7" s="2">
        <v>0.05</v>
      </c>
      <c r="D7" s="2">
        <v>161636</v>
      </c>
      <c r="E7" s="2">
        <v>177350</v>
      </c>
      <c r="F7" s="3">
        <f t="shared" si="0"/>
        <v>169493</v>
      </c>
      <c r="G7" s="3">
        <f t="shared" si="1"/>
        <v>11111.475959565409</v>
      </c>
    </row>
    <row r="8" spans="1:7" x14ac:dyDescent="0.35">
      <c r="B8" s="2" t="s">
        <v>2</v>
      </c>
      <c r="C8" s="2">
        <v>0.1</v>
      </c>
      <c r="D8" s="2">
        <v>326029</v>
      </c>
      <c r="E8" s="2">
        <v>334032</v>
      </c>
      <c r="F8" s="3">
        <f>AVERAGE(D8:E8)</f>
        <v>330030.5</v>
      </c>
      <c r="G8" s="3">
        <f t="shared" si="1"/>
        <v>5658.9755698359395</v>
      </c>
    </row>
    <row r="9" spans="1:7" x14ac:dyDescent="0.35">
      <c r="B9" s="2" t="s">
        <v>3</v>
      </c>
      <c r="C9" s="2">
        <v>0.2</v>
      </c>
      <c r="D9" s="2">
        <v>660227</v>
      </c>
      <c r="E9" s="2">
        <v>653180</v>
      </c>
      <c r="F9" s="3">
        <f t="shared" si="0"/>
        <v>656703.5</v>
      </c>
      <c r="G9" s="3">
        <f t="shared" si="1"/>
        <v>4982.9814870216005</v>
      </c>
    </row>
    <row r="10" spans="1:7" x14ac:dyDescent="0.35">
      <c r="B10" s="2" t="s">
        <v>4</v>
      </c>
      <c r="C10" s="2">
        <v>0.3</v>
      </c>
      <c r="D10" s="2">
        <v>1011522</v>
      </c>
      <c r="E10" s="2">
        <v>929789</v>
      </c>
      <c r="F10" s="3">
        <f t="shared" si="0"/>
        <v>970655.5</v>
      </c>
      <c r="G10" s="3">
        <f t="shared" si="1"/>
        <v>57793.958546720089</v>
      </c>
    </row>
    <row r="11" spans="1:7" x14ac:dyDescent="0.35">
      <c r="B11" s="2" t="s">
        <v>5</v>
      </c>
      <c r="C11" s="2">
        <v>0.4</v>
      </c>
      <c r="D11" s="2">
        <v>1273406</v>
      </c>
      <c r="E11" s="2">
        <v>1142999</v>
      </c>
      <c r="F11" s="3">
        <f t="shared" si="0"/>
        <v>1208202.5</v>
      </c>
      <c r="G11" s="3">
        <f t="shared" si="1"/>
        <v>92211.674014194097</v>
      </c>
    </row>
    <row r="12" spans="1:7" x14ac:dyDescent="0.35">
      <c r="B12" s="2" t="s">
        <v>6</v>
      </c>
      <c r="C12" s="2">
        <v>0.5</v>
      </c>
      <c r="D12" s="2">
        <v>1614620</v>
      </c>
      <c r="E12" s="2">
        <v>1465912</v>
      </c>
      <c r="F12" s="3">
        <f t="shared" si="0"/>
        <v>1540266</v>
      </c>
      <c r="G12" s="3">
        <f t="shared" si="1"/>
        <v>105152.4352166891</v>
      </c>
    </row>
    <row r="13" spans="1:7" x14ac:dyDescent="0.35">
      <c r="B13" s="2" t="s">
        <v>11</v>
      </c>
      <c r="C13" s="2">
        <v>1</v>
      </c>
      <c r="D13" s="2">
        <v>2968080</v>
      </c>
      <c r="E13" s="2">
        <v>2931668</v>
      </c>
      <c r="F13" s="3">
        <f t="shared" si="0"/>
        <v>2949874</v>
      </c>
      <c r="G13" s="3">
        <f t="shared" si="1"/>
        <v>25747.172116564569</v>
      </c>
    </row>
    <row r="14" spans="1:7" x14ac:dyDescent="0.35">
      <c r="B14" s="2" t="s">
        <v>12</v>
      </c>
      <c r="C14" s="2">
        <v>2</v>
      </c>
      <c r="D14" s="2">
        <v>5318553</v>
      </c>
      <c r="E14" s="2">
        <v>5576995</v>
      </c>
      <c r="F14" s="3">
        <f t="shared" si="0"/>
        <v>5447774</v>
      </c>
      <c r="G14" s="3">
        <f t="shared" si="1"/>
        <v>182746.09074341372</v>
      </c>
    </row>
    <row r="18" spans="1:7" x14ac:dyDescent="0.35">
      <c r="A18" s="4" t="s">
        <v>16</v>
      </c>
    </row>
    <row r="19" spans="1:7" x14ac:dyDescent="0.35">
      <c r="E19" s="2" t="s">
        <v>7</v>
      </c>
    </row>
    <row r="20" spans="1:7" x14ac:dyDescent="0.35">
      <c r="B20" s="2"/>
      <c r="C20" s="2" t="s">
        <v>27</v>
      </c>
      <c r="D20" s="2" t="s">
        <v>8</v>
      </c>
      <c r="E20" s="2" t="s">
        <v>9</v>
      </c>
      <c r="F20" s="2" t="s">
        <v>13</v>
      </c>
      <c r="G20" s="2" t="s">
        <v>10</v>
      </c>
    </row>
    <row r="21" spans="1:7" x14ac:dyDescent="0.35">
      <c r="B21" s="2" t="s">
        <v>0</v>
      </c>
      <c r="C21" s="2">
        <v>2.5000000000000001E-2</v>
      </c>
      <c r="D21" s="2">
        <v>29149</v>
      </c>
      <c r="E21" s="2">
        <v>45361</v>
      </c>
      <c r="F21" s="3">
        <f t="shared" ref="F21:F28" si="2">AVERAGE(D21:E21)</f>
        <v>37255</v>
      </c>
      <c r="G21" s="3">
        <f t="shared" ref="G21:G28" si="3">_xlfn.STDEV.S(D21:E21)</f>
        <v>11463.615136596309</v>
      </c>
    </row>
    <row r="22" spans="1:7" x14ac:dyDescent="0.35">
      <c r="B22" s="2" t="s">
        <v>1</v>
      </c>
      <c r="C22" s="2">
        <v>0.05</v>
      </c>
      <c r="D22" s="2">
        <v>177906</v>
      </c>
      <c r="E22" s="2">
        <v>177810</v>
      </c>
      <c r="F22" s="3">
        <f t="shared" si="2"/>
        <v>177858</v>
      </c>
      <c r="G22" s="3">
        <f t="shared" si="3"/>
        <v>67.882250993908556</v>
      </c>
    </row>
    <row r="23" spans="1:7" x14ac:dyDescent="0.35">
      <c r="B23" s="2" t="s">
        <v>2</v>
      </c>
      <c r="C23" s="2">
        <v>0.1</v>
      </c>
      <c r="D23" s="2">
        <v>239782</v>
      </c>
      <c r="E23" s="2">
        <v>278270</v>
      </c>
      <c r="F23" s="3">
        <f t="shared" si="2"/>
        <v>259026</v>
      </c>
      <c r="G23" s="3">
        <f t="shared" si="3"/>
        <v>27215.125794307842</v>
      </c>
    </row>
    <row r="24" spans="1:7" x14ac:dyDescent="0.35">
      <c r="B24" s="2" t="s">
        <v>3</v>
      </c>
      <c r="C24" s="2">
        <v>0.2</v>
      </c>
      <c r="D24" s="2">
        <v>596212</v>
      </c>
      <c r="E24" s="2">
        <v>547706</v>
      </c>
      <c r="F24" s="3">
        <f>AVERAGE(D24:E24)</f>
        <v>571959</v>
      </c>
      <c r="G24" s="3">
        <f>_xlfn.STDEV.S(D24:E24)</f>
        <v>34298.921528234678</v>
      </c>
    </row>
    <row r="25" spans="1:7" x14ac:dyDescent="0.35">
      <c r="B25" s="2" t="s">
        <v>4</v>
      </c>
      <c r="C25" s="2">
        <v>0.3</v>
      </c>
      <c r="D25" s="2">
        <v>1040257</v>
      </c>
      <c r="E25" s="2">
        <v>880265</v>
      </c>
      <c r="F25" s="3">
        <f>AVERAGE(D25:E25)</f>
        <v>960261</v>
      </c>
      <c r="G25" s="3">
        <f>_xlfn.STDEV.S(D25:E25)</f>
        <v>113131.42813559811</v>
      </c>
    </row>
    <row r="26" spans="1:7" x14ac:dyDescent="0.35">
      <c r="B26" s="2" t="s">
        <v>5</v>
      </c>
      <c r="C26" s="2">
        <v>0.4</v>
      </c>
      <c r="D26" s="2">
        <v>1331314</v>
      </c>
      <c r="E26" s="2">
        <v>1165529</v>
      </c>
      <c r="F26" s="3">
        <f t="shared" si="2"/>
        <v>1248421.5</v>
      </c>
      <c r="G26" s="3">
        <f t="shared" si="3"/>
        <v>117227.69771901178</v>
      </c>
    </row>
    <row r="27" spans="1:7" x14ac:dyDescent="0.35">
      <c r="B27" s="2" t="s">
        <v>6</v>
      </c>
      <c r="C27" s="2">
        <v>0.5</v>
      </c>
      <c r="D27" s="2">
        <v>1643198</v>
      </c>
      <c r="E27" s="2">
        <v>1541371</v>
      </c>
      <c r="F27" s="3">
        <f t="shared" si="2"/>
        <v>1592284.5</v>
      </c>
      <c r="G27" s="3">
        <f t="shared" si="3"/>
        <v>72002.562207882569</v>
      </c>
    </row>
    <row r="28" spans="1:7" x14ac:dyDescent="0.35">
      <c r="B28" s="2" t="s">
        <v>11</v>
      </c>
      <c r="C28" s="2">
        <v>1</v>
      </c>
      <c r="D28" s="2">
        <v>3299710</v>
      </c>
      <c r="E28" s="2">
        <v>3065301</v>
      </c>
      <c r="F28" s="3">
        <f t="shared" si="2"/>
        <v>3182505.5</v>
      </c>
      <c r="G28" s="3">
        <f t="shared" si="3"/>
        <v>165752.19347115743</v>
      </c>
    </row>
    <row r="29" spans="1:7" x14ac:dyDescent="0.35">
      <c r="B29" s="2" t="s">
        <v>12</v>
      </c>
      <c r="C29" s="2">
        <v>2</v>
      </c>
      <c r="D29" s="2">
        <v>5839146</v>
      </c>
      <c r="E29" s="2">
        <v>6111336</v>
      </c>
      <c r="F29" s="3">
        <f>AVERAGE(D29:E29)</f>
        <v>5975241</v>
      </c>
      <c r="G29" s="3">
        <f>_xlfn.STDEV.S(D29:E29)</f>
        <v>192467.39477116638</v>
      </c>
    </row>
  </sheetData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HPLC chromatogram STD</vt:lpstr>
      <vt:lpstr>HPLC chromatogram Sample</vt:lpstr>
      <vt:lpstr>Betaine content in sample</vt:lpstr>
      <vt:lpstr>Methods for extracting betaine </vt:lpstr>
      <vt:lpstr>Betaine Std</vt:lpstr>
      <vt:lpstr>Carnitine Std</vt:lpstr>
      <vt:lpstr>Betaine&amp;carnitine in a mixture</vt:lpstr>
      <vt:lpstr>Beataine&amp;carnitine in a mixture</vt:lpstr>
    </vt:vector>
  </TitlesOfParts>
  <Company>Brunel University London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Uttam Roy (Staff)</dc:creator>
  <cp:lastModifiedBy>Uttam Roy (Staff)</cp:lastModifiedBy>
  <dcterms:created xsi:type="dcterms:W3CDTF">2023-08-08T16:13:19Z</dcterms:created>
  <dcterms:modified xsi:type="dcterms:W3CDTF">2024-02-21T17:34:22Z</dcterms:modified>
</cp:coreProperties>
</file>